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3"/>
  </bookViews>
  <sheets>
    <sheet name="1-pajamos" sheetId="1" r:id="rId1"/>
    <sheet name="2-sp.dot." sheetId="2" r:id="rId2"/>
    <sheet name="4-išl.asign.vald. " sheetId="3" r:id="rId3"/>
    <sheet name="5-išl.pagal programas " sheetId="4" r:id="rId4"/>
  </sheets>
  <definedNames>
    <definedName name="OLE_LINK2" localSheetId="0">'1-pajamos'!$A$1</definedName>
    <definedName name="_xlnm.Print_Titles" localSheetId="0">'1-pajamos'!$11:$12</definedName>
    <definedName name="_xlnm.Print_Titles" localSheetId="1">'2-sp.dot.'!$10:$10</definedName>
    <definedName name="_xlnm.Print_Titles" localSheetId="2">'4-išl.asign.vald. '!$12:$14</definedName>
    <definedName name="_xlnm.Print_Titles" localSheetId="3">'5-išl.pagal programas '!$9:$11</definedName>
  </definedNames>
  <calcPr fullCalcOnLoad="1"/>
</workbook>
</file>

<file path=xl/sharedStrings.xml><?xml version="1.0" encoding="utf-8"?>
<sst xmlns="http://schemas.openxmlformats.org/spreadsheetml/2006/main" count="488" uniqueCount="325">
  <si>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</si>
  <si>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</si>
  <si>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</si>
  <si>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</si>
  <si>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</si>
  <si>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</si>
  <si>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</si>
  <si>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</si>
  <si>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</si>
  <si>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</si>
  <si>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</si>
  <si>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</si>
  <si>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</si>
  <si>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</si>
  <si>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</si>
  <si>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</si>
  <si>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</si>
  <si>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</si>
  <si>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</si>
  <si>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</si>
  <si>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</si>
  <si>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</si>
  <si>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</si>
  <si>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</si>
  <si>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</si>
  <si>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</si>
  <si>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</si>
  <si>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</si>
  <si>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</si>
  <si>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</si>
  <si>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</si>
  <si>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</si>
  <si>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</si>
  <si>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</si>
  <si>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</si>
  <si>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</si>
  <si>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</si>
  <si>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</si>
  <si>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</si>
  <si>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</si>
  <si>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</si>
  <si>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</si>
  <si>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</si>
  <si>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</si>
  <si>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</si>
  <si>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</si>
  <si>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</si>
  <si>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</si>
  <si>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</si>
  <si>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</si>
  <si>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</si>
  <si>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</si>
  <si>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</si>
  <si>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</si>
  <si>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1.3.4.2.1.2.</t>
  </si>
  <si>
    <t>Bendrosios dotacijos kompensacija</t>
  </si>
  <si>
    <t>22.</t>
  </si>
  <si>
    <t>1.3.4.2.1.1.</t>
  </si>
  <si>
    <t>Valstybės investicijų programa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</si>
  <si>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</si>
  <si>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</si>
  <si>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</si>
  <si>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</si>
  <si>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</si>
  <si>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</si>
  <si>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</si>
  <si>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</si>
  <si>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</si>
  <si>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</si>
  <si>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</si>
  <si>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</si>
  <si>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</si>
  <si>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</si>
  <si>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</si>
  <si>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</si>
  <si>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</si>
  <si>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</si>
  <si>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</si>
  <si>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</si>
  <si>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</si>
  <si>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</si>
  <si>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</si>
  <si>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</si>
  <si>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</si>
  <si>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</si>
  <si>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</si>
  <si>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</si>
  <si>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</si>
  <si>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</si>
  <si>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</si>
  <si>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</si>
  <si>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</si>
  <si>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</si>
  <si>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</si>
  <si>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</si>
  <si>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</si>
  <si>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</si>
  <si>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</si>
  <si>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</si>
  <si>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</si>
  <si>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</si>
  <si>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</si>
  <si>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</si>
  <si>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</si>
  <si>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</si>
  <si>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Mokinio krepšelis</t>
  </si>
  <si>
    <t xml:space="preserve">  IŠ VISO </t>
  </si>
  <si>
    <t>Kultūros centras</t>
  </si>
  <si>
    <t>Krašto muziejus</t>
  </si>
  <si>
    <t>Kūno kultūros ir sporto centras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</si>
  <si>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</si>
  <si>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</si>
  <si>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</si>
  <si>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</si>
  <si>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</si>
  <si>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</si>
  <si>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</si>
  <si>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</si>
  <si>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</si>
  <si>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</si>
  <si>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</si>
  <si>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</si>
  <si>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</si>
  <si>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</si>
  <si>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</si>
  <si>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</si>
  <si>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</si>
  <si>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</si>
  <si>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</si>
  <si>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</si>
  <si>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</si>
  <si>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</si>
  <si>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</si>
  <si>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</si>
  <si>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</si>
  <si>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</si>
  <si>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</si>
  <si>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</si>
  <si>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</si>
  <si>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</si>
  <si>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</si>
  <si>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Turizmo ir tradicinių amatų informacijos ir koordinavimo centras</t>
  </si>
  <si>
    <t>Socialinėms išmokoms</t>
  </si>
  <si>
    <t xml:space="preserve">    J.Tumo-Vaižganto gimnazijos ir bendrabučio pastatų rekonstrukcija</t>
  </si>
  <si>
    <t xml:space="preserve">   Sveikatingumo,rekreacijos ir sporto komplekso statyba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</si>
  <si>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</si>
  <si>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</si>
  <si>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</si>
  <si>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</si>
  <si>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</si>
  <si>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</si>
  <si>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</si>
  <si>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</si>
  <si>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</si>
  <si>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</si>
  <si>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</si>
  <si>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Priskirtos valstybinės žemės ir kito turto valdymo, naudojimo ir disponavimo juo patikėjimo teise</t>
  </si>
  <si>
    <t>J.Keliuočio viešoji biblioteka</t>
  </si>
  <si>
    <t xml:space="preserve">   VšĮ Rokiškio rajono ligoninės pastatų inžinierinių sistemų atnaujinimas</t>
  </si>
  <si>
    <t xml:space="preserve">  J.Keliuočio viešosios bibliotekos pastato Rokiškyje ir kiemo rekonstravimas bei         modernizavimas ir priestato statyba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</si>
  <si>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</si>
  <si>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</si>
  <si>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</si>
  <si>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</si>
  <si>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>VALSTYBĖS INVESTICIJŲ PROGRAMOJE NUMATYTOMS KAPITALO INVESTICIJOMS, IŠ JŲ:</t>
  </si>
  <si>
    <t>L/d Varpelis</t>
  </si>
  <si>
    <t>Suaugusiųjų ir jaunimo mokymo centras</t>
  </si>
  <si>
    <t>IŠ VISO:</t>
  </si>
  <si>
    <t xml:space="preserve">                             2017 m.vasario 24  d. sprendimo Nr.TS-</t>
  </si>
  <si>
    <t xml:space="preserve">  ROKIŠKIO RAJONO SAVIVALDYBĖS 2017 METŲ BIUDŽETAS</t>
  </si>
  <si>
    <t>Gyventojų pajamų mokestis</t>
  </si>
  <si>
    <t>Neveiksnių asmenų būklės peržiūrėjimas</t>
  </si>
  <si>
    <t>ROKIŠKIO RAJONO SAVIVALDYBĖS BIUDŽETO 2017 METŲ VALSTYBĖS BIUDŽETO TIKSLINĖS LĖŠOS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</si>
  <si>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</si>
  <si>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</si>
  <si>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</si>
  <si>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</si>
  <si>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Valstybės biudžeto lėšos,skirtos neformaliam vaikų švietimui</t>
  </si>
  <si>
    <t>DOTACIJOS (14+20+21)</t>
  </si>
  <si>
    <t xml:space="preserve">        kreditoriniam įsiskolinimui dengti</t>
  </si>
  <si>
    <t>Valstybės biudžeto lėšos neformaliam vaikų švietimui</t>
  </si>
  <si>
    <t xml:space="preserve">                                                                                      ROKIŠKIO RAJONO SAVIVALDYBĖS 2016 METŲ BIUDŽETAS</t>
  </si>
  <si>
    <t>ROKIŠKIO RAJONO SAVIVALDYBĖS 2017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</si>
  <si>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</si>
  <si>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</si>
  <si>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</si>
  <si>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</si>
  <si>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</si>
  <si>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</si>
  <si>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</si>
  <si>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VF*</t>
  </si>
  <si>
    <t>Iš viso MK*</t>
  </si>
  <si>
    <t>išlaidoms</t>
  </si>
  <si>
    <t>turtui įsigyti</t>
  </si>
  <si>
    <t>iš jų: darbo užmokesčiui</t>
  </si>
  <si>
    <t>Savivaldybės administracija iš viso</t>
  </si>
  <si>
    <t>Kultūros,turizmo ir ryšių su užsienio šalimis skyrius iš viso</t>
  </si>
  <si>
    <t>Nevyriausybinių organizac. projektų finansavimas</t>
  </si>
  <si>
    <t>Statybos ir infrastruktūros skyrius iš viso</t>
  </si>
  <si>
    <t>Kapitalo investicijos ir ilgalaikio turto remontas</t>
  </si>
  <si>
    <t>Architektūros ir  paveldosaugos skyrius  iš viso</t>
  </si>
  <si>
    <t>Paveldosaugos komisijos veiklos programa</t>
  </si>
  <si>
    <t>Švietimo skyrius iš viso</t>
  </si>
  <si>
    <t>Neformaliojo vaikų švietimo programoms</t>
  </si>
  <si>
    <t>VŠĮ Rokiškio jaunimo centras Žiobiškio sk.</t>
  </si>
  <si>
    <t xml:space="preserve">Kūno kultūros ir sporto centras  </t>
  </si>
  <si>
    <t xml:space="preserve">Pandėlio seniūnija                     </t>
  </si>
  <si>
    <r>
      <t>I</t>
    </r>
    <r>
      <rPr>
        <b/>
        <sz val="10"/>
        <rFont val="Arial"/>
        <family val="2"/>
      </rPr>
      <t>Š VISO:</t>
    </r>
  </si>
  <si>
    <t>M/d Ąžuoliukas</t>
  </si>
  <si>
    <t>Obelių l/d</t>
  </si>
  <si>
    <t>Kavoliškio m/d</t>
  </si>
  <si>
    <t>Pandėlio prad.m-kla</t>
  </si>
  <si>
    <t>Pandėlio prad. m-klos Kazliškio skyrius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</si>
  <si>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</si>
  <si>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</si>
  <si>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</si>
  <si>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</si>
  <si>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</si>
  <si>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</si>
  <si>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</si>
  <si>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</si>
  <si>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</si>
  <si>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</si>
  <si>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</si>
  <si>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</si>
  <si>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</si>
  <si>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t>Panemunėlio universalus daugiafunkcis cent.</t>
  </si>
  <si>
    <t xml:space="preserve">                                                  IŠ VISO:</t>
  </si>
  <si>
    <r>
      <t xml:space="preserve">SF* - </t>
    </r>
    <r>
      <rPr>
        <sz val="10"/>
        <rFont val="Arial"/>
        <family val="2"/>
      </rPr>
      <t>savarankiška funkcija</t>
    </r>
  </si>
  <si>
    <r>
      <t>VF*</t>
    </r>
    <r>
      <rPr>
        <sz val="10"/>
        <rFont val="Arial"/>
        <family val="0"/>
      </rPr>
      <t xml:space="preserve"> - valstybės funkcija</t>
    </r>
  </si>
  <si>
    <r>
      <t xml:space="preserve">MK* - </t>
    </r>
    <r>
      <rPr>
        <sz val="10"/>
        <rFont val="Arial"/>
        <family val="2"/>
      </rPr>
      <t>moksleivio krepšelis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</si>
  <si>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</si>
  <si>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</si>
  <si>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</si>
  <si>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</si>
  <si>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</si>
  <si>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</si>
  <si>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</si>
  <si>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</si>
  <si>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Statybos ir  infrastruktūros skyrius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</si>
  <si>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</si>
  <si>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</si>
  <si>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>UGDYMO KOKYBĖS IR MOKYMOSI APLINKOS UŽTIKRINIMAS (02)</t>
  </si>
  <si>
    <t>Švietimo skyrius</t>
  </si>
  <si>
    <t xml:space="preserve">  neformaliojo vaikų švietimo programoms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</si>
  <si>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</si>
  <si>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</si>
  <si>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</si>
  <si>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</si>
  <si>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</si>
  <si>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</si>
  <si>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</si>
  <si>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</si>
  <si>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</si>
  <si>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</si>
  <si>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</si>
  <si>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>KULTŪROS,SPPORTO,BENDRUOME-    NĖS IR VAIKŲ IR JAUNIMO GYVENIMO AKTYVINIMO PROGRAMA (03)</t>
  </si>
  <si>
    <t>Kultūros,turizmo ir ryšių su užsienio šalimis skyrius</t>
  </si>
  <si>
    <t xml:space="preserve">  nevyriausybinių organizacijų projektų finansavimas</t>
  </si>
  <si>
    <t>J.Keliuočio Viešoji biblioteka</t>
  </si>
  <si>
    <t xml:space="preserve">SOCIALINĖS PARAMOS IR SVEIKATOS APSAUGOS PASLAUGŲ KOKYBĖS GERINIMAS (04)                 </t>
  </si>
  <si>
    <t xml:space="preserve">   darbo politikos formavavimas ir įgyvendinimas</t>
  </si>
  <si>
    <t>RAJONO INFRASTRUKTŪROS OBJEKTŲ PRIEŽIŪRA,PLĖTRA IR MODERNIZAVIMAS (05)</t>
  </si>
  <si>
    <t xml:space="preserve">   kapitalo investicijos ir ilgalaikio turto remontas</t>
  </si>
  <si>
    <t>KAIMO PLĖTROS,APLINKOS APSAUGOS IR VERSLO SKATINIMAS (06)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</si>
  <si>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</si>
  <si>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                                                       IŠ VISO:</t>
  </si>
  <si>
    <t>pedagoginių darbuotojų darbo apmokėjimo sąlygoms gerinti</t>
  </si>
  <si>
    <t>Valstybės biudžeto lėšos pedagoginių darbuotojų darbo apmokėjimo sąlygoms gerinti</t>
  </si>
  <si>
    <t xml:space="preserve"> 1.3.4.1.1.1.e</t>
  </si>
  <si>
    <t>1.3.4.1.1.1.f</t>
  </si>
  <si>
    <t>Speciali tikslinė dotacija iš viso (15+16+17+18+19+20)</t>
  </si>
  <si>
    <t>KITOS PAJAMOS (24+28+29+30)</t>
  </si>
  <si>
    <t>Turto pajamos(25+26+27)</t>
  </si>
  <si>
    <t>VISI MOKESČIAI, PAJAMOS IR DOTACIJOS(1+13+23)</t>
  </si>
  <si>
    <t>1.3.4.1.1.1.g</t>
  </si>
  <si>
    <t>Kita tikslinė dotacija</t>
  </si>
  <si>
    <t>1.3.4.1.1.1.h</t>
  </si>
  <si>
    <t>Kelių plėtros, priežiūros programa</t>
  </si>
  <si>
    <t>SUSISIEKIMO MINISTERIJA</t>
  </si>
  <si>
    <t>Kelių plėtros ir priežiūros programa</t>
  </si>
  <si>
    <t xml:space="preserve">Iš visoES* </t>
  </si>
  <si>
    <r>
      <t xml:space="preserve">ES* - </t>
    </r>
    <r>
      <rPr>
        <sz val="10"/>
        <rFont val="Arial"/>
        <family val="2"/>
      </rPr>
      <t>Europos Sąjungos struktūrinių fondų lėšos</t>
    </r>
  </si>
  <si>
    <t>Rokiškio krašto muziejus</t>
  </si>
  <si>
    <t>Pandėlio pradinė mokykla</t>
  </si>
  <si>
    <t>L/D Varpelis</t>
  </si>
  <si>
    <r>
      <t xml:space="preserve">  </t>
    </r>
    <r>
      <rPr>
        <b/>
        <sz val="10"/>
        <rFont val="Arial"/>
        <family val="2"/>
      </rPr>
      <t>M/d Ąžuoliukas</t>
    </r>
  </si>
  <si>
    <t>L/D  Pumpurėlis</t>
  </si>
  <si>
    <t>Jūžintų O.Širvydo pagrindinė mokykla</t>
  </si>
  <si>
    <t xml:space="preserve">   iš to sk.: Rokiškio rajono neįgaliųjų draugija</t>
  </si>
  <si>
    <t xml:space="preserve">                  Afganistano karo vetaranų sąjunga</t>
  </si>
  <si>
    <t xml:space="preserve">     -Šv.Mato parapija-vidaus apšvietimo darbams</t>
  </si>
  <si>
    <t xml:space="preserve">  darbo politikos formavimas ir įgyvendinimas</t>
  </si>
  <si>
    <t xml:space="preserve"> iš to sk.:Rokiškio rajono neįgaliųjų draugija </t>
  </si>
  <si>
    <t xml:space="preserve">              Afganistano karo veteranų sąjunga</t>
  </si>
  <si>
    <t>Klelių priežiūros ir pletros programa</t>
  </si>
  <si>
    <t>Iš viso ES PR*</t>
  </si>
  <si>
    <t>1.3.3.1.1.1.1.</t>
  </si>
  <si>
    <t>ES lėšos einamiesiems tikslams</t>
  </si>
  <si>
    <t xml:space="preserve"> kelių priežiūros ir pletros programa</t>
  </si>
  <si>
    <t>39.</t>
  </si>
  <si>
    <t>40.</t>
  </si>
  <si>
    <t>41.</t>
  </si>
  <si>
    <t>42.</t>
  </si>
  <si>
    <t>43.</t>
  </si>
  <si>
    <t>44.</t>
  </si>
  <si>
    <t>45.</t>
  </si>
  <si>
    <t>46.</t>
  </si>
  <si>
    <r>
      <t xml:space="preserve">ES* </t>
    </r>
    <r>
      <rPr>
        <sz val="10"/>
        <rFont val="Arial"/>
        <family val="2"/>
      </rPr>
      <t>- Europos Sąjungos struktūrinių fondų lėšos</t>
    </r>
  </si>
  <si>
    <t xml:space="preserve">                       ( Rokiškio rajono savivaldybės tarybos</t>
  </si>
  <si>
    <t xml:space="preserve">                        redakcija)</t>
  </si>
  <si>
    <t xml:space="preserve">                                                             2017 m.vasario 24   d. sprendimo Nr.TS-17</t>
  </si>
  <si>
    <t xml:space="preserve">                                                                               redakcija)</t>
  </si>
  <si>
    <t xml:space="preserve">                                           ( Rokiškio rajono savivaldybės tarybos</t>
  </si>
  <si>
    <t xml:space="preserve"> 2017m. balandžio 28 d. sprendimo Nr.TS-</t>
  </si>
  <si>
    <t xml:space="preserve"> pakeitimai)</t>
  </si>
  <si>
    <t>2017 m. vasario 24 d. sprendimo Nr. TS-17</t>
  </si>
  <si>
    <t xml:space="preserve">                                                           ( Rokiškio rajono savivaldybės tarybos</t>
  </si>
  <si>
    <t xml:space="preserve">                                                            2017m. balandžio 28 d. sprendimo Nr.TS-</t>
  </si>
  <si>
    <t xml:space="preserve">                        2017m. balandžio 28 d. sprendimo Nr.TS-</t>
  </si>
  <si>
    <t>( tūkst.eur)</t>
  </si>
  <si>
    <t>33.</t>
  </si>
  <si>
    <t>34.</t>
  </si>
  <si>
    <t>35.</t>
  </si>
  <si>
    <t>Aplinkos apsaugos rėmimo spec.programa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</si>
</sst>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0.0000000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wrapText="1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78" fontId="2" fillId="0" borderId="14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/>
    </xf>
    <xf numFmtId="0" fontId="2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19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2" fontId="2" fillId="0" borderId="21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3" xfId="48" applyFont="1" applyBorder="1" applyAlignment="1">
      <alignment horizontal="center" vertical="center" wrapText="1"/>
      <protection/>
    </xf>
    <xf numFmtId="178" fontId="0" fillId="0" borderId="18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8" fillId="0" borderId="25" xfId="0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0" fillId="0" borderId="14" xfId="0" applyNumberFormat="1" applyFont="1" applyBorder="1" applyAlignment="1">
      <alignment horizontal="right"/>
    </xf>
    <xf numFmtId="178" fontId="0" fillId="0" borderId="27" xfId="0" applyNumberFormat="1" applyFont="1" applyBorder="1" applyAlignment="1">
      <alignment/>
    </xf>
    <xf numFmtId="178" fontId="0" fillId="34" borderId="14" xfId="0" applyNumberFormat="1" applyFont="1" applyFill="1" applyBorder="1" applyAlignment="1">
      <alignment/>
    </xf>
    <xf numFmtId="178" fontId="0" fillId="0" borderId="28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178" fontId="8" fillId="34" borderId="14" xfId="0" applyNumberFormat="1" applyFont="1" applyFill="1" applyBorder="1" applyAlignment="1">
      <alignment/>
    </xf>
    <xf numFmtId="0" fontId="0" fillId="0" borderId="26" xfId="0" applyFont="1" applyBorder="1" applyAlignment="1">
      <alignment vertical="top"/>
    </xf>
    <xf numFmtId="0" fontId="0" fillId="0" borderId="25" xfId="0" applyFont="1" applyBorder="1" applyAlignment="1">
      <alignment wrapText="1"/>
    </xf>
    <xf numFmtId="178" fontId="0" fillId="0" borderId="14" xfId="0" applyNumberFormat="1" applyFont="1" applyBorder="1" applyAlignment="1">
      <alignment/>
    </xf>
    <xf numFmtId="0" fontId="8" fillId="0" borderId="25" xfId="0" applyFont="1" applyBorder="1" applyAlignment="1">
      <alignment/>
    </xf>
    <xf numFmtId="178" fontId="8" fillId="0" borderId="14" xfId="0" applyNumberFormat="1" applyFont="1" applyBorder="1" applyAlignment="1">
      <alignment/>
    </xf>
    <xf numFmtId="0" fontId="0" fillId="0" borderId="25" xfId="0" applyFont="1" applyFill="1" applyBorder="1" applyAlignment="1">
      <alignment wrapText="1"/>
    </xf>
    <xf numFmtId="0" fontId="8" fillId="0" borderId="25" xfId="0" applyFont="1" applyBorder="1" applyAlignment="1">
      <alignment wrapText="1"/>
    </xf>
    <xf numFmtId="178" fontId="8" fillId="0" borderId="26" xfId="0" applyNumberFormat="1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8" fillId="35" borderId="24" xfId="0" applyNumberFormat="1" applyFont="1" applyFill="1" applyBorder="1" applyAlignment="1">
      <alignment/>
    </xf>
    <xf numFmtId="0" fontId="11" fillId="0" borderId="25" xfId="0" applyFont="1" applyBorder="1" applyAlignment="1">
      <alignment/>
    </xf>
    <xf numFmtId="0" fontId="8" fillId="0" borderId="31" xfId="0" applyFont="1" applyBorder="1" applyAlignment="1">
      <alignment/>
    </xf>
    <xf numFmtId="178" fontId="8" fillId="0" borderId="24" xfId="0" applyNumberFormat="1" applyFont="1" applyBorder="1" applyAlignment="1">
      <alignment vertical="top" wrapText="1"/>
    </xf>
    <xf numFmtId="0" fontId="8" fillId="0" borderId="32" xfId="0" applyFont="1" applyBorder="1" applyAlignment="1">
      <alignment wrapText="1"/>
    </xf>
    <xf numFmtId="0" fontId="8" fillId="0" borderId="31" xfId="0" applyFont="1" applyBorder="1" applyAlignment="1">
      <alignment/>
    </xf>
    <xf numFmtId="0" fontId="0" fillId="0" borderId="33" xfId="0" applyFont="1" applyBorder="1" applyAlignment="1">
      <alignment vertical="top"/>
    </xf>
    <xf numFmtId="178" fontId="8" fillId="0" borderId="34" xfId="0" applyNumberFormat="1" applyFont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36" xfId="0" applyNumberFormat="1" applyFont="1" applyBorder="1" applyAlignment="1">
      <alignment/>
    </xf>
    <xf numFmtId="178" fontId="0" fillId="0" borderId="35" xfId="0" applyNumberFormat="1" applyFont="1" applyBorder="1" applyAlignment="1">
      <alignment/>
    </xf>
    <xf numFmtId="178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 vertical="top"/>
    </xf>
    <xf numFmtId="178" fontId="8" fillId="0" borderId="39" xfId="0" applyNumberFormat="1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178" fontId="8" fillId="0" borderId="43" xfId="0" applyNumberFormat="1" applyFont="1" applyBorder="1" applyAlignment="1">
      <alignment/>
    </xf>
    <xf numFmtId="178" fontId="8" fillId="0" borderId="39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0" fontId="8" fillId="0" borderId="25" xfId="0" applyFont="1" applyBorder="1" applyAlignment="1">
      <alignment horizontal="left"/>
    </xf>
    <xf numFmtId="0" fontId="14" fillId="0" borderId="25" xfId="0" applyFont="1" applyBorder="1" applyAlignment="1">
      <alignment/>
    </xf>
    <xf numFmtId="178" fontId="14" fillId="0" borderId="28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8" fillId="0" borderId="44" xfId="0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0" fillId="0" borderId="48" xfId="0" applyNumberFormat="1" applyFont="1" applyBorder="1" applyAlignment="1">
      <alignment/>
    </xf>
    <xf numFmtId="178" fontId="0" fillId="0" borderId="46" xfId="0" applyNumberFormat="1" applyFont="1" applyBorder="1" applyAlignment="1">
      <alignment/>
    </xf>
    <xf numFmtId="178" fontId="8" fillId="0" borderId="45" xfId="0" applyNumberFormat="1" applyFont="1" applyBorder="1" applyAlignment="1">
      <alignment horizontal="right" wrapText="1"/>
    </xf>
    <xf numFmtId="178" fontId="8" fillId="0" borderId="48" xfId="0" applyNumberFormat="1" applyFont="1" applyBorder="1" applyAlignment="1">
      <alignment/>
    </xf>
    <xf numFmtId="0" fontId="0" fillId="0" borderId="22" xfId="0" applyFont="1" applyBorder="1" applyAlignment="1">
      <alignment vertical="top"/>
    </xf>
    <xf numFmtId="0" fontId="8" fillId="0" borderId="21" xfId="0" applyFont="1" applyBorder="1" applyAlignment="1">
      <alignment horizontal="right"/>
    </xf>
    <xf numFmtId="178" fontId="8" fillId="0" borderId="42" xfId="0" applyNumberFormat="1" applyFont="1" applyFill="1" applyBorder="1" applyAlignment="1">
      <alignment/>
    </xf>
    <xf numFmtId="178" fontId="8" fillId="0" borderId="40" xfId="0" applyNumberFormat="1" applyFont="1" applyFill="1" applyBorder="1" applyAlignment="1">
      <alignment/>
    </xf>
    <xf numFmtId="178" fontId="8" fillId="0" borderId="43" xfId="0" applyNumberFormat="1" applyFont="1" applyFill="1" applyBorder="1" applyAlignment="1">
      <alignment/>
    </xf>
    <xf numFmtId="178" fontId="8" fillId="0" borderId="39" xfId="0" applyNumberFormat="1" applyFont="1" applyFill="1" applyBorder="1" applyAlignment="1">
      <alignment/>
    </xf>
    <xf numFmtId="178" fontId="8" fillId="0" borderId="41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35" borderId="50" xfId="0" applyNumberFormat="1" applyFont="1" applyFill="1" applyBorder="1" applyAlignment="1">
      <alignment/>
    </xf>
    <xf numFmtId="178" fontId="8" fillId="0" borderId="51" xfId="0" applyNumberFormat="1" applyFont="1" applyFill="1" applyBorder="1" applyAlignment="1">
      <alignment/>
    </xf>
    <xf numFmtId="178" fontId="8" fillId="35" borderId="52" xfId="0" applyNumberFormat="1" applyFont="1" applyFill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35" borderId="5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54" xfId="48" applyFont="1" applyBorder="1" applyAlignment="1">
      <alignment horizontal="center" vertical="center" wrapText="1"/>
      <protection/>
    </xf>
    <xf numFmtId="0" fontId="10" fillId="0" borderId="54" xfId="48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16" fillId="0" borderId="10" xfId="0" applyFont="1" applyBorder="1" applyAlignment="1">
      <alignment wrapText="1"/>
    </xf>
    <xf numFmtId="178" fontId="8" fillId="0" borderId="51" xfId="0" applyNumberFormat="1" applyFont="1" applyBorder="1" applyAlignment="1">
      <alignment/>
    </xf>
    <xf numFmtId="178" fontId="8" fillId="0" borderId="55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32" xfId="0" applyBorder="1" applyAlignment="1">
      <alignment vertical="top"/>
    </xf>
    <xf numFmtId="178" fontId="8" fillId="0" borderId="56" xfId="0" applyNumberFormat="1" applyFont="1" applyBorder="1" applyAlignment="1">
      <alignment/>
    </xf>
    <xf numFmtId="178" fontId="8" fillId="0" borderId="57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178" fontId="8" fillId="0" borderId="59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8" fillId="0" borderId="61" xfId="0" applyNumberFormat="1" applyFont="1" applyBorder="1" applyAlignment="1">
      <alignment/>
    </xf>
    <xf numFmtId="178" fontId="8" fillId="0" borderId="62" xfId="0" applyNumberFormat="1" applyFont="1" applyBorder="1" applyAlignment="1">
      <alignment/>
    </xf>
    <xf numFmtId="178" fontId="8" fillId="0" borderId="63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0" fillId="0" borderId="25" xfId="0" applyBorder="1" applyAlignment="1">
      <alignment vertical="top"/>
    </xf>
    <xf numFmtId="178" fontId="0" fillId="34" borderId="14" xfId="0" applyNumberFormat="1" applyFill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8" fillId="0" borderId="30" xfId="0" applyNumberFormat="1" applyFon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6" xfId="0" applyNumberFormat="1" applyBorder="1" applyAlignment="1">
      <alignment/>
    </xf>
    <xf numFmtId="0" fontId="11" fillId="0" borderId="25" xfId="0" applyFont="1" applyBorder="1" applyAlignment="1">
      <alignment wrapText="1"/>
    </xf>
    <xf numFmtId="0" fontId="0" fillId="0" borderId="44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64" xfId="0" applyNumberFormat="1" applyFont="1" applyBorder="1" applyAlignment="1">
      <alignment/>
    </xf>
    <xf numFmtId="178" fontId="0" fillId="0" borderId="58" xfId="0" applyNumberFormat="1" applyBorder="1" applyAlignment="1">
      <alignment/>
    </xf>
    <xf numFmtId="178" fontId="8" fillId="0" borderId="65" xfId="0" applyNumberFormat="1" applyFont="1" applyBorder="1" applyAlignment="1">
      <alignment/>
    </xf>
    <xf numFmtId="178" fontId="8" fillId="0" borderId="66" xfId="0" applyNumberFormat="1" applyFon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8" fillId="0" borderId="68" xfId="0" applyNumberFormat="1" applyFon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69" xfId="0" applyNumberFormat="1" applyBorder="1" applyAlignment="1">
      <alignment/>
    </xf>
    <xf numFmtId="0" fontId="17" fillId="0" borderId="25" xfId="0" applyFont="1" applyBorder="1" applyAlignment="1">
      <alignment/>
    </xf>
    <xf numFmtId="0" fontId="0" fillId="0" borderId="31" xfId="0" applyBorder="1" applyAlignment="1">
      <alignment vertical="top"/>
    </xf>
    <xf numFmtId="178" fontId="0" fillId="0" borderId="47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8" fillId="35" borderId="51" xfId="0" applyNumberFormat="1" applyFont="1" applyFill="1" applyBorder="1" applyAlignment="1">
      <alignment/>
    </xf>
    <xf numFmtId="178" fontId="8" fillId="35" borderId="49" xfId="0" applyNumberFormat="1" applyFont="1" applyFill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49" xfId="0" applyNumberFormat="1" applyBorder="1" applyAlignment="1">
      <alignment/>
    </xf>
    <xf numFmtId="0" fontId="8" fillId="0" borderId="19" xfId="0" applyFont="1" applyBorder="1" applyAlignment="1">
      <alignment wrapText="1"/>
    </xf>
    <xf numFmtId="178" fontId="8" fillId="0" borderId="70" xfId="0" applyNumberFormat="1" applyFont="1" applyBorder="1" applyAlignment="1">
      <alignment/>
    </xf>
    <xf numFmtId="178" fontId="0" fillId="0" borderId="62" xfId="0" applyNumberFormat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7" xfId="0" applyNumberForma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0" fontId="0" fillId="0" borderId="25" xfId="0" applyBorder="1" applyAlignment="1">
      <alignment vertical="top" wrapText="1"/>
    </xf>
    <xf numFmtId="178" fontId="0" fillId="0" borderId="24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28" xfId="0" applyNumberFormat="1" applyFont="1" applyBorder="1" applyAlignment="1">
      <alignment wrapText="1"/>
    </xf>
    <xf numFmtId="178" fontId="0" fillId="0" borderId="18" xfId="0" applyNumberFormat="1" applyBorder="1" applyAlignment="1">
      <alignment wrapText="1"/>
    </xf>
    <xf numFmtId="178" fontId="0" fillId="34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27" xfId="0" applyNumberFormat="1" applyBorder="1" applyAlignment="1">
      <alignment vertical="top" wrapText="1"/>
    </xf>
    <xf numFmtId="178" fontId="0" fillId="0" borderId="28" xfId="0" applyNumberFormat="1" applyBorder="1" applyAlignment="1">
      <alignment vertical="top" wrapText="1"/>
    </xf>
    <xf numFmtId="178" fontId="0" fillId="0" borderId="24" xfId="0" applyNumberFormat="1" applyBorder="1" applyAlignment="1">
      <alignment vertical="top" wrapText="1"/>
    </xf>
    <xf numFmtId="0" fontId="0" fillId="0" borderId="62" xfId="0" applyBorder="1" applyAlignment="1">
      <alignment vertical="top"/>
    </xf>
    <xf numFmtId="0" fontId="8" fillId="0" borderId="20" xfId="0" applyFont="1" applyBorder="1" applyAlignment="1">
      <alignment/>
    </xf>
    <xf numFmtId="178" fontId="8" fillId="0" borderId="67" xfId="0" applyNumberFormat="1" applyFon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0" fontId="0" fillId="0" borderId="26" xfId="0" applyBorder="1" applyAlignment="1">
      <alignment vertical="top"/>
    </xf>
    <xf numFmtId="0" fontId="1" fillId="36" borderId="12" xfId="0" applyFont="1" applyFill="1" applyBorder="1" applyAlignment="1">
      <alignment vertical="top" wrapText="1"/>
    </xf>
    <xf numFmtId="0" fontId="1" fillId="36" borderId="16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wrapText="1"/>
    </xf>
    <xf numFmtId="0" fontId="1" fillId="36" borderId="12" xfId="0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vertical="top" wrapText="1"/>
    </xf>
    <xf numFmtId="0" fontId="2" fillId="36" borderId="16" xfId="0" applyFont="1" applyFill="1" applyBorder="1" applyAlignment="1">
      <alignment vertical="top" wrapText="1"/>
    </xf>
    <xf numFmtId="176" fontId="2" fillId="36" borderId="12" xfId="0" applyNumberFormat="1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wrapText="1"/>
    </xf>
    <xf numFmtId="0" fontId="1" fillId="36" borderId="14" xfId="0" applyFont="1" applyFill="1" applyBorder="1" applyAlignment="1">
      <alignment/>
    </xf>
    <xf numFmtId="0" fontId="2" fillId="36" borderId="14" xfId="0" applyFont="1" applyFill="1" applyBorder="1" applyAlignment="1">
      <alignment wrapText="1"/>
    </xf>
    <xf numFmtId="178" fontId="0" fillId="0" borderId="59" xfId="0" applyNumberFormat="1" applyFont="1" applyBorder="1" applyAlignment="1">
      <alignment/>
    </xf>
    <xf numFmtId="176" fontId="0" fillId="0" borderId="18" xfId="0" applyNumberFormat="1" applyBorder="1" applyAlignment="1">
      <alignment/>
    </xf>
    <xf numFmtId="181" fontId="0" fillId="0" borderId="14" xfId="0" applyNumberFormat="1" applyBorder="1" applyAlignment="1">
      <alignment/>
    </xf>
    <xf numFmtId="181" fontId="8" fillId="0" borderId="68" xfId="0" applyNumberFormat="1" applyFont="1" applyBorder="1" applyAlignment="1">
      <alignment/>
    </xf>
    <xf numFmtId="182" fontId="8" fillId="0" borderId="53" xfId="0" applyNumberFormat="1" applyFont="1" applyBorder="1" applyAlignment="1">
      <alignment/>
    </xf>
    <xf numFmtId="181" fontId="8" fillId="0" borderId="53" xfId="0" applyNumberFormat="1" applyFont="1" applyBorder="1" applyAlignment="1">
      <alignment/>
    </xf>
    <xf numFmtId="181" fontId="0" fillId="0" borderId="18" xfId="0" applyNumberFormat="1" applyBorder="1" applyAlignment="1">
      <alignment/>
    </xf>
    <xf numFmtId="181" fontId="8" fillId="0" borderId="24" xfId="0" applyNumberFormat="1" applyFont="1" applyBorder="1" applyAlignment="1">
      <alignment/>
    </xf>
    <xf numFmtId="181" fontId="8" fillId="0" borderId="14" xfId="0" applyNumberFormat="1" applyFont="1" applyBorder="1" applyAlignment="1">
      <alignment/>
    </xf>
    <xf numFmtId="181" fontId="8" fillId="0" borderId="62" xfId="0" applyNumberFormat="1" applyFont="1" applyBorder="1" applyAlignment="1">
      <alignment/>
    </xf>
    <xf numFmtId="181" fontId="8" fillId="0" borderId="57" xfId="0" applyNumberFormat="1" applyFon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14" xfId="0" applyNumberFormat="1" applyBorder="1" applyAlignment="1">
      <alignment vertical="top" wrapText="1"/>
    </xf>
    <xf numFmtId="0" fontId="8" fillId="34" borderId="25" xfId="0" applyFont="1" applyFill="1" applyBorder="1" applyAlignment="1">
      <alignment vertical="top" wrapText="1"/>
    </xf>
    <xf numFmtId="181" fontId="8" fillId="0" borderId="55" xfId="0" applyNumberFormat="1" applyFont="1" applyBorder="1" applyAlignment="1">
      <alignment/>
    </xf>
    <xf numFmtId="181" fontId="8" fillId="0" borderId="26" xfId="0" applyNumberFormat="1" applyFont="1" applyBorder="1" applyAlignment="1">
      <alignment/>
    </xf>
    <xf numFmtId="181" fontId="0" fillId="0" borderId="14" xfId="0" applyNumberFormat="1" applyFont="1" applyBorder="1" applyAlignment="1">
      <alignment/>
    </xf>
    <xf numFmtId="181" fontId="0" fillId="0" borderId="24" xfId="0" applyNumberFormat="1" applyFont="1" applyBorder="1" applyAlignment="1">
      <alignment/>
    </xf>
    <xf numFmtId="182" fontId="0" fillId="0" borderId="18" xfId="0" applyNumberFormat="1" applyFont="1" applyBorder="1" applyAlignment="1">
      <alignment/>
    </xf>
    <xf numFmtId="181" fontId="0" fillId="0" borderId="18" xfId="0" applyNumberFormat="1" applyFont="1" applyBorder="1" applyAlignment="1">
      <alignment/>
    </xf>
    <xf numFmtId="181" fontId="0" fillId="34" borderId="14" xfId="0" applyNumberFormat="1" applyFont="1" applyFill="1" applyBorder="1" applyAlignment="1">
      <alignment/>
    </xf>
    <xf numFmtId="181" fontId="8" fillId="0" borderId="18" xfId="0" applyNumberFormat="1" applyFont="1" applyBorder="1" applyAlignment="1">
      <alignment/>
    </xf>
    <xf numFmtId="181" fontId="0" fillId="0" borderId="28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181" fontId="8" fillId="0" borderId="14" xfId="0" applyNumberFormat="1" applyFont="1" applyBorder="1" applyAlignment="1">
      <alignment/>
    </xf>
    <xf numFmtId="181" fontId="8" fillId="34" borderId="14" xfId="0" applyNumberFormat="1" applyFont="1" applyFill="1" applyBorder="1" applyAlignment="1">
      <alignment/>
    </xf>
    <xf numFmtId="181" fontId="8" fillId="0" borderId="5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182" fontId="8" fillId="0" borderId="14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182" fontId="8" fillId="0" borderId="14" xfId="0" applyNumberFormat="1" applyFont="1" applyBorder="1" applyAlignment="1">
      <alignment/>
    </xf>
    <xf numFmtId="181" fontId="8" fillId="0" borderId="34" xfId="0" applyNumberFormat="1" applyFont="1" applyBorder="1" applyAlignment="1">
      <alignment/>
    </xf>
    <xf numFmtId="181" fontId="8" fillId="0" borderId="35" xfId="0" applyNumberFormat="1" applyFont="1" applyBorder="1" applyAlignment="1">
      <alignment/>
    </xf>
    <xf numFmtId="181" fontId="8" fillId="0" borderId="35" xfId="0" applyNumberFormat="1" applyFont="1" applyBorder="1" applyAlignment="1">
      <alignment/>
    </xf>
    <xf numFmtId="181" fontId="8" fillId="0" borderId="39" xfId="0" applyNumberFormat="1" applyFont="1" applyBorder="1" applyAlignment="1">
      <alignment/>
    </xf>
    <xf numFmtId="181" fontId="8" fillId="0" borderId="40" xfId="0" applyNumberFormat="1" applyFont="1" applyBorder="1" applyAlignment="1">
      <alignment/>
    </xf>
    <xf numFmtId="181" fontId="8" fillId="0" borderId="40" xfId="0" applyNumberFormat="1" applyFont="1" applyBorder="1" applyAlignment="1">
      <alignment/>
    </xf>
    <xf numFmtId="181" fontId="8" fillId="0" borderId="71" xfId="0" applyNumberFormat="1" applyFont="1" applyBorder="1" applyAlignment="1">
      <alignment/>
    </xf>
    <xf numFmtId="181" fontId="8" fillId="0" borderId="45" xfId="0" applyNumberFormat="1" applyFont="1" applyBorder="1" applyAlignment="1">
      <alignment/>
    </xf>
    <xf numFmtId="181" fontId="8" fillId="0" borderId="45" xfId="0" applyNumberFormat="1" applyFont="1" applyBorder="1" applyAlignment="1">
      <alignment/>
    </xf>
    <xf numFmtId="182" fontId="8" fillId="35" borderId="55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" fillId="37" borderId="12" xfId="0" applyFont="1" applyFill="1" applyBorder="1" applyAlignment="1">
      <alignment vertical="top" wrapText="1"/>
    </xf>
    <xf numFmtId="0" fontId="1" fillId="37" borderId="16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wrapText="1"/>
    </xf>
    <xf numFmtId="0" fontId="1" fillId="37" borderId="12" xfId="0" applyFont="1" applyFill="1" applyBorder="1" applyAlignment="1">
      <alignment horizontal="center" vertical="top" wrapText="1"/>
    </xf>
    <xf numFmtId="0" fontId="0" fillId="36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78" fontId="8" fillId="0" borderId="72" xfId="0" applyNumberFormat="1" applyFont="1" applyBorder="1" applyAlignment="1">
      <alignment/>
    </xf>
    <xf numFmtId="178" fontId="8" fillId="0" borderId="73" xfId="0" applyNumberFormat="1" applyFont="1" applyBorder="1" applyAlignment="1">
      <alignment/>
    </xf>
    <xf numFmtId="178" fontId="8" fillId="0" borderId="74" xfId="0" applyNumberFormat="1" applyFont="1" applyBorder="1" applyAlignment="1">
      <alignment/>
    </xf>
    <xf numFmtId="178" fontId="8" fillId="35" borderId="75" xfId="0" applyNumberFormat="1" applyFont="1" applyFill="1" applyBorder="1" applyAlignment="1">
      <alignment/>
    </xf>
    <xf numFmtId="0" fontId="8" fillId="0" borderId="53" xfId="0" applyFont="1" applyBorder="1" applyAlignment="1">
      <alignment/>
    </xf>
    <xf numFmtId="178" fontId="8" fillId="35" borderId="76" xfId="0" applyNumberFormat="1" applyFont="1" applyFill="1" applyBorder="1" applyAlignment="1">
      <alignment/>
    </xf>
    <xf numFmtId="178" fontId="8" fillId="0" borderId="77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77" xfId="0" applyNumberFormat="1" applyBorder="1" applyAlignment="1">
      <alignment/>
    </xf>
    <xf numFmtId="178" fontId="8" fillId="35" borderId="78" xfId="0" applyNumberFormat="1" applyFont="1" applyFill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70" xfId="0" applyNumberFormat="1" applyBorder="1" applyAlignment="1">
      <alignment/>
    </xf>
    <xf numFmtId="0" fontId="16" fillId="0" borderId="15" xfId="0" applyFont="1" applyBorder="1" applyAlignment="1">
      <alignment wrapText="1"/>
    </xf>
    <xf numFmtId="0" fontId="8" fillId="0" borderId="30" xfId="0" applyFont="1" applyBorder="1" applyAlignment="1">
      <alignment/>
    </xf>
    <xf numFmtId="0" fontId="0" fillId="0" borderId="17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2" xfId="0" applyBorder="1" applyAlignment="1">
      <alignment vertical="top"/>
    </xf>
    <xf numFmtId="178" fontId="0" fillId="0" borderId="18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0" fillId="0" borderId="27" xfId="0" applyNumberFormat="1" applyFont="1" applyFill="1" applyBorder="1" applyAlignment="1">
      <alignment/>
    </xf>
    <xf numFmtId="178" fontId="0" fillId="0" borderId="24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8" fillId="35" borderId="79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22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12" xfId="0" applyBorder="1" applyAlignment="1">
      <alignment/>
    </xf>
    <xf numFmtId="0" fontId="1" fillId="0" borderId="64" xfId="0" applyFont="1" applyBorder="1" applyAlignment="1">
      <alignment vertical="top" wrapText="1"/>
    </xf>
    <xf numFmtId="0" fontId="0" fillId="0" borderId="38" xfId="0" applyBorder="1" applyAlignment="1">
      <alignment/>
    </xf>
    <xf numFmtId="0" fontId="0" fillId="0" borderId="79" xfId="0" applyBorder="1" applyAlignment="1">
      <alignment/>
    </xf>
    <xf numFmtId="0" fontId="2" fillId="0" borderId="27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80" xfId="48" applyFont="1" applyBorder="1" applyAlignment="1">
      <alignment horizontal="center" vertical="center" wrapText="1"/>
      <protection/>
    </xf>
    <xf numFmtId="0" fontId="0" fillId="0" borderId="81" xfId="48" applyFont="1" applyBorder="1" applyAlignment="1">
      <alignment horizontal="center" vertical="center" wrapText="1"/>
      <protection/>
    </xf>
    <xf numFmtId="0" fontId="0" fillId="0" borderId="82" xfId="48" applyFont="1" applyBorder="1" applyAlignment="1">
      <alignment horizontal="center" vertical="center" wrapText="1"/>
      <protection/>
    </xf>
    <xf numFmtId="0" fontId="0" fillId="0" borderId="83" xfId="48" applyFont="1" applyBorder="1" applyAlignment="1">
      <alignment horizontal="center" vertical="center" wrapText="1"/>
      <protection/>
    </xf>
    <xf numFmtId="0" fontId="0" fillId="0" borderId="84" xfId="48" applyFont="1" applyBorder="1" applyAlignment="1">
      <alignment horizontal="center" vertical="center" wrapText="1"/>
      <protection/>
    </xf>
    <xf numFmtId="0" fontId="0" fillId="0" borderId="85" xfId="48" applyFont="1" applyBorder="1" applyAlignment="1">
      <alignment horizontal="center" vertical="center" wrapText="1"/>
      <protection/>
    </xf>
    <xf numFmtId="0" fontId="8" fillId="0" borderId="86" xfId="48" applyFont="1" applyBorder="1" applyAlignment="1">
      <alignment horizontal="center" vertical="center" wrapText="1"/>
      <protection/>
    </xf>
    <xf numFmtId="0" fontId="8" fillId="0" borderId="87" xfId="48" applyFont="1" applyBorder="1" applyAlignment="1">
      <alignment horizontal="center" vertical="center" wrapText="1"/>
      <protection/>
    </xf>
    <xf numFmtId="0" fontId="8" fillId="0" borderId="88" xfId="48" applyFont="1" applyBorder="1" applyAlignment="1">
      <alignment horizontal="center" vertical="center" wrapText="1"/>
      <protection/>
    </xf>
    <xf numFmtId="0" fontId="0" fillId="0" borderId="89" xfId="48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48" applyFont="1" applyBorder="1" applyAlignment="1">
      <alignment horizontal="center" vertical="center" wrapText="1"/>
      <protection/>
    </xf>
    <xf numFmtId="0" fontId="0" fillId="0" borderId="19" xfId="48" applyFont="1" applyBorder="1" applyAlignment="1">
      <alignment horizontal="center" vertical="center" wrapText="1"/>
      <protection/>
    </xf>
    <xf numFmtId="0" fontId="0" fillId="0" borderId="12" xfId="48" applyFont="1" applyBorder="1" applyAlignment="1">
      <alignment horizontal="center" vertical="center" wrapText="1"/>
      <protection/>
    </xf>
    <xf numFmtId="0" fontId="0" fillId="0" borderId="90" xfId="48" applyFont="1" applyBorder="1" applyAlignment="1">
      <alignment horizontal="center" vertical="center" wrapText="1"/>
      <protection/>
    </xf>
    <xf numFmtId="0" fontId="0" fillId="0" borderId="91" xfId="48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92" xfId="48" applyFont="1" applyBorder="1" applyAlignment="1">
      <alignment horizontal="center" vertical="center" wrapText="1"/>
      <protection/>
    </xf>
    <xf numFmtId="0" fontId="8" fillId="0" borderId="93" xfId="48" applyFont="1" applyBorder="1" applyAlignment="1">
      <alignment horizontal="center" vertical="center" wrapText="1"/>
      <protection/>
    </xf>
    <xf numFmtId="0" fontId="8" fillId="0" borderId="94" xfId="48" applyFont="1" applyBorder="1" applyAlignment="1">
      <alignment horizontal="center" vertical="center" wrapText="1"/>
      <protection/>
    </xf>
    <xf numFmtId="0" fontId="0" fillId="0" borderId="95" xfId="48" applyFont="1" applyBorder="1" applyAlignment="1">
      <alignment horizontal="center" vertical="center" wrapText="1"/>
      <protection/>
    </xf>
    <xf numFmtId="0" fontId="0" fillId="0" borderId="96" xfId="48" applyFont="1" applyBorder="1" applyAlignment="1">
      <alignment horizontal="center" vertical="center" wrapText="1"/>
      <protection/>
    </xf>
    <xf numFmtId="0" fontId="8" fillId="0" borderId="97" xfId="48" applyFont="1" applyBorder="1" applyAlignment="1">
      <alignment horizontal="center" vertical="center" wrapText="1"/>
      <protection/>
    </xf>
    <xf numFmtId="0" fontId="8" fillId="0" borderId="98" xfId="48" applyFont="1" applyBorder="1" applyAlignment="1">
      <alignment horizontal="center" vertical="center" wrapText="1"/>
      <protection/>
    </xf>
    <xf numFmtId="0" fontId="8" fillId="0" borderId="99" xfId="48" applyFont="1" applyBorder="1" applyAlignment="1">
      <alignment horizontal="center" vertical="center" wrapText="1"/>
      <protection/>
    </xf>
    <xf numFmtId="0" fontId="0" fillId="0" borderId="100" xfId="48" applyFont="1" applyBorder="1" applyAlignment="1">
      <alignment horizontal="center" vertical="center" wrapText="1"/>
      <protection/>
    </xf>
    <xf numFmtId="0" fontId="0" fillId="0" borderId="101" xfId="48" applyFont="1" applyBorder="1" applyAlignment="1">
      <alignment horizontal="center" vertical="center" wrapText="1"/>
      <protection/>
    </xf>
    <xf numFmtId="0" fontId="0" fillId="0" borderId="64" xfId="0" applyBorder="1" applyAlignment="1">
      <alignment/>
    </xf>
    <xf numFmtId="0" fontId="0" fillId="0" borderId="102" xfId="48" applyFont="1" applyBorder="1" applyAlignment="1">
      <alignment horizontal="center" vertical="center" wrapText="1"/>
      <protection/>
    </xf>
    <xf numFmtId="0" fontId="0" fillId="0" borderId="103" xfId="48" applyFont="1" applyBorder="1" applyAlignment="1">
      <alignment horizontal="center" vertical="center" wrapText="1"/>
      <protection/>
    </xf>
    <xf numFmtId="0" fontId="0" fillId="0" borderId="104" xfId="48" applyFont="1" applyBorder="1" applyAlignment="1">
      <alignment horizontal="center" vertical="center" wrapText="1"/>
      <protection/>
    </xf>
    <xf numFmtId="0" fontId="8" fillId="0" borderId="105" xfId="48" applyFont="1" applyBorder="1" applyAlignment="1">
      <alignment horizontal="center" vertical="center" wrapText="1"/>
      <protection/>
    </xf>
    <xf numFmtId="0" fontId="8" fillId="0" borderId="83" xfId="48" applyFont="1" applyBorder="1" applyAlignment="1">
      <alignment horizontal="center" vertical="center" wrapText="1"/>
      <protection/>
    </xf>
    <xf numFmtId="0" fontId="8" fillId="0" borderId="106" xfId="48" applyFont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47" sqref="A47:A50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9.14062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168</v>
      </c>
    </row>
    <row r="3" ht="15.75">
      <c r="A3" s="1" t="s">
        <v>1</v>
      </c>
    </row>
    <row r="4" spans="1:3" ht="15.75">
      <c r="A4" s="1"/>
      <c r="C4" s="1" t="s">
        <v>309</v>
      </c>
    </row>
    <row r="5" spans="1:3" ht="15.75">
      <c r="A5" s="1"/>
      <c r="C5" s="1" t="s">
        <v>319</v>
      </c>
    </row>
    <row r="6" spans="1:3" ht="15.75">
      <c r="A6" s="1"/>
      <c r="C6" s="1" t="s">
        <v>310</v>
      </c>
    </row>
    <row r="7" ht="15.75">
      <c r="A7" s="1"/>
    </row>
    <row r="8" spans="1:4" ht="15.75">
      <c r="A8" s="319" t="s">
        <v>169</v>
      </c>
      <c r="B8" s="320"/>
      <c r="C8" s="320"/>
      <c r="D8" s="320"/>
    </row>
    <row r="9" ht="15.75">
      <c r="A9" s="3" t="s">
        <v>2</v>
      </c>
    </row>
    <row r="10" spans="1:4" ht="16.5" thickBot="1">
      <c r="A10" s="3"/>
      <c r="D10" s="29" t="s">
        <v>320</v>
      </c>
    </row>
    <row r="11" spans="1:4" ht="27" customHeight="1" thickBot="1">
      <c r="A11" s="4" t="s">
        <v>3</v>
      </c>
      <c r="B11" s="5" t="s">
        <v>4</v>
      </c>
      <c r="C11" s="19" t="s">
        <v>5</v>
      </c>
      <c r="D11" s="32" t="s">
        <v>6</v>
      </c>
    </row>
    <row r="12" spans="1:4" ht="13.5" thickBot="1">
      <c r="A12" s="6">
        <v>1</v>
      </c>
      <c r="B12" s="7">
        <v>2</v>
      </c>
      <c r="C12" s="20">
        <v>3</v>
      </c>
      <c r="D12" s="33">
        <v>4</v>
      </c>
    </row>
    <row r="13" spans="1:4" ht="27.75" customHeight="1" thickBot="1">
      <c r="A13" s="8" t="s">
        <v>7</v>
      </c>
      <c r="B13" s="9" t="s">
        <v>8</v>
      </c>
      <c r="C13" s="21" t="s">
        <v>176</v>
      </c>
      <c r="D13" s="34">
        <f>D14+D16+D20</f>
        <v>13306</v>
      </c>
    </row>
    <row r="14" spans="1:4" ht="15" customHeight="1" thickBot="1">
      <c r="A14" s="8" t="s">
        <v>9</v>
      </c>
      <c r="B14" s="10" t="s">
        <v>137</v>
      </c>
      <c r="C14" s="21" t="s">
        <v>10</v>
      </c>
      <c r="D14" s="34">
        <f>D15</f>
        <v>12550</v>
      </c>
    </row>
    <row r="15" spans="1:6" ht="18.75" customHeight="1" thickBot="1">
      <c r="A15" s="8" t="s">
        <v>11</v>
      </c>
      <c r="B15" s="9" t="s">
        <v>12</v>
      </c>
      <c r="C15" s="22" t="s">
        <v>170</v>
      </c>
      <c r="D15" s="34">
        <v>12550</v>
      </c>
      <c r="F15" s="30"/>
    </row>
    <row r="16" spans="1:4" ht="16.5" customHeight="1" thickBot="1">
      <c r="A16" s="8" t="s">
        <v>13</v>
      </c>
      <c r="B16" s="9" t="s">
        <v>17</v>
      </c>
      <c r="C16" s="21" t="s">
        <v>18</v>
      </c>
      <c r="D16" s="34">
        <f>D17+D18+D19</f>
        <v>669</v>
      </c>
    </row>
    <row r="17" spans="1:4" ht="15" customHeight="1" thickBot="1">
      <c r="A17" s="8" t="s">
        <v>14</v>
      </c>
      <c r="B17" s="9" t="s">
        <v>20</v>
      </c>
      <c r="C17" s="22" t="s">
        <v>21</v>
      </c>
      <c r="D17" s="35">
        <v>460</v>
      </c>
    </row>
    <row r="18" spans="1:4" ht="24.75" customHeight="1" thickBot="1">
      <c r="A18" s="8" t="s">
        <v>15</v>
      </c>
      <c r="B18" s="9" t="s">
        <v>23</v>
      </c>
      <c r="C18" s="22" t="s">
        <v>24</v>
      </c>
      <c r="D18" s="35">
        <v>9</v>
      </c>
    </row>
    <row r="19" spans="1:4" ht="18.75" customHeight="1" thickBot="1">
      <c r="A19" s="8" t="s">
        <v>16</v>
      </c>
      <c r="B19" s="9" t="s">
        <v>26</v>
      </c>
      <c r="C19" s="22" t="s">
        <v>27</v>
      </c>
      <c r="D19" s="35">
        <v>200</v>
      </c>
    </row>
    <row r="20" spans="1:4" ht="18.75" customHeight="1" thickBot="1">
      <c r="A20" s="8" t="s">
        <v>19</v>
      </c>
      <c r="B20" s="9" t="s">
        <v>29</v>
      </c>
      <c r="C20" s="21" t="s">
        <v>30</v>
      </c>
      <c r="D20" s="34">
        <f>D21+D22</f>
        <v>87</v>
      </c>
    </row>
    <row r="21" spans="1:4" ht="18" customHeight="1" thickBot="1">
      <c r="A21" s="8" t="s">
        <v>22</v>
      </c>
      <c r="B21" s="9" t="s">
        <v>32</v>
      </c>
      <c r="C21" s="22" t="s">
        <v>33</v>
      </c>
      <c r="D21" s="35">
        <v>55</v>
      </c>
    </row>
    <row r="22" spans="1:4" ht="17.25" customHeight="1" thickBot="1">
      <c r="A22" s="8" t="s">
        <v>25</v>
      </c>
      <c r="B22" s="9" t="s">
        <v>35</v>
      </c>
      <c r="C22" s="22" t="s">
        <v>36</v>
      </c>
      <c r="D22" s="35">
        <f>D23+D24</f>
        <v>32</v>
      </c>
    </row>
    <row r="23" spans="1:4" ht="17.25" customHeight="1" thickBot="1">
      <c r="A23" s="8" t="s">
        <v>28</v>
      </c>
      <c r="B23" s="9" t="s">
        <v>38</v>
      </c>
      <c r="C23" s="22" t="s">
        <v>39</v>
      </c>
      <c r="D23" s="35">
        <v>31</v>
      </c>
    </row>
    <row r="24" spans="1:4" ht="15.75" customHeight="1" thickBot="1">
      <c r="A24" s="8" t="s">
        <v>31</v>
      </c>
      <c r="B24" s="9" t="s">
        <v>41</v>
      </c>
      <c r="C24" s="22" t="s">
        <v>42</v>
      </c>
      <c r="D24" s="35">
        <v>1</v>
      </c>
    </row>
    <row r="25" spans="1:4" ht="16.5" customHeight="1" thickBot="1">
      <c r="A25" s="8" t="s">
        <v>34</v>
      </c>
      <c r="B25" s="9" t="s">
        <v>44</v>
      </c>
      <c r="C25" s="21" t="s">
        <v>178</v>
      </c>
      <c r="D25" s="40">
        <f>D27+D36+D37</f>
        <v>11778.133</v>
      </c>
    </row>
    <row r="26" spans="1:4" ht="16.5" customHeight="1" thickBot="1">
      <c r="A26" s="8" t="s">
        <v>37</v>
      </c>
      <c r="B26" s="9" t="s">
        <v>297</v>
      </c>
      <c r="C26" s="21" t="s">
        <v>298</v>
      </c>
      <c r="D26" s="40">
        <v>11.55967</v>
      </c>
    </row>
    <row r="27" spans="1:4" ht="17.25" customHeight="1" thickBot="1">
      <c r="A27" s="8" t="s">
        <v>40</v>
      </c>
      <c r="B27" s="9" t="s">
        <v>46</v>
      </c>
      <c r="C27" s="21" t="s">
        <v>271</v>
      </c>
      <c r="D27" s="40">
        <f>D28+D29+D30+D31+D32+D33</f>
        <v>8870.133</v>
      </c>
    </row>
    <row r="28" spans="1:4" ht="18.75" customHeight="1" thickBot="1">
      <c r="A28" s="8" t="s">
        <v>43</v>
      </c>
      <c r="B28" s="9" t="s">
        <v>48</v>
      </c>
      <c r="C28" s="22" t="s">
        <v>49</v>
      </c>
      <c r="D28" s="39">
        <v>2395.233</v>
      </c>
    </row>
    <row r="29" spans="1:4" ht="19.5" customHeight="1" thickBot="1">
      <c r="A29" s="8" t="s">
        <v>45</v>
      </c>
      <c r="B29" s="9" t="s">
        <v>51</v>
      </c>
      <c r="C29" s="25" t="s">
        <v>105</v>
      </c>
      <c r="D29" s="58">
        <v>6120.4</v>
      </c>
    </row>
    <row r="30" spans="1:4" ht="48" customHeight="1" thickBot="1">
      <c r="A30" s="8" t="s">
        <v>47</v>
      </c>
      <c r="B30" s="22" t="s">
        <v>53</v>
      </c>
      <c r="C30" s="26" t="s">
        <v>145</v>
      </c>
      <c r="D30" s="31">
        <v>128.2</v>
      </c>
    </row>
    <row r="31" spans="1:4" ht="51" customHeight="1" thickBot="1">
      <c r="A31" s="8" t="s">
        <v>50</v>
      </c>
      <c r="B31" s="25" t="s">
        <v>148</v>
      </c>
      <c r="C31" s="28" t="s">
        <v>147</v>
      </c>
      <c r="D31" s="31">
        <v>0.5</v>
      </c>
    </row>
    <row r="32" spans="1:4" ht="51" customHeight="1" thickBot="1">
      <c r="A32" s="8" t="s">
        <v>52</v>
      </c>
      <c r="B32" s="27" t="s">
        <v>269</v>
      </c>
      <c r="C32" s="17" t="s">
        <v>268</v>
      </c>
      <c r="D32" s="61">
        <v>156.5</v>
      </c>
    </row>
    <row r="33" spans="1:4" ht="30.75" customHeight="1" thickBot="1">
      <c r="A33" s="8" t="s">
        <v>120</v>
      </c>
      <c r="B33" s="22" t="s">
        <v>270</v>
      </c>
      <c r="C33" s="26" t="s">
        <v>177</v>
      </c>
      <c r="D33" s="61">
        <v>69.3</v>
      </c>
    </row>
    <row r="34" spans="1:4" ht="30.75" customHeight="1" thickBot="1">
      <c r="A34" s="286" t="s">
        <v>56</v>
      </c>
      <c r="B34" s="287" t="s">
        <v>275</v>
      </c>
      <c r="C34" s="288" t="s">
        <v>278</v>
      </c>
      <c r="D34" s="289">
        <v>1315.7</v>
      </c>
    </row>
    <row r="35" spans="1:4" ht="30.75" customHeight="1" thickBot="1">
      <c r="A35" s="234" t="s">
        <v>59</v>
      </c>
      <c r="B35" s="235" t="s">
        <v>277</v>
      </c>
      <c r="C35" s="236" t="s">
        <v>276</v>
      </c>
      <c r="D35" s="237">
        <v>129.375</v>
      </c>
    </row>
    <row r="36" spans="1:4" ht="21.75" customHeight="1" thickBot="1">
      <c r="A36" s="8" t="s">
        <v>61</v>
      </c>
      <c r="B36" s="9" t="s">
        <v>57</v>
      </c>
      <c r="C36" s="27" t="s">
        <v>58</v>
      </c>
      <c r="D36" s="35">
        <v>2254</v>
      </c>
    </row>
    <row r="37" spans="1:4" ht="18.75" customHeight="1" thickBot="1">
      <c r="A37" s="8" t="s">
        <v>63</v>
      </c>
      <c r="B37" s="9" t="s">
        <v>54</v>
      </c>
      <c r="C37" s="22" t="s">
        <v>55</v>
      </c>
      <c r="D37" s="35">
        <v>654</v>
      </c>
    </row>
    <row r="38" spans="1:4" ht="18.75" customHeight="1" thickBot="1">
      <c r="A38" s="8" t="s">
        <v>66</v>
      </c>
      <c r="B38" s="9" t="s">
        <v>60</v>
      </c>
      <c r="C38" s="21" t="s">
        <v>272</v>
      </c>
      <c r="D38" s="41">
        <f>D39+D43+D44+D45</f>
        <v>1312.461</v>
      </c>
    </row>
    <row r="39" spans="1:4" ht="19.5" customHeight="1" thickBot="1">
      <c r="A39" s="8" t="s">
        <v>69</v>
      </c>
      <c r="B39" s="9" t="s">
        <v>62</v>
      </c>
      <c r="C39" s="21" t="s">
        <v>273</v>
      </c>
      <c r="D39" s="34">
        <f>D40+D41+D42</f>
        <v>165</v>
      </c>
    </row>
    <row r="40" spans="1:4" ht="33" customHeight="1" thickBot="1">
      <c r="A40" s="8" t="s">
        <v>72</v>
      </c>
      <c r="B40" s="9" t="s">
        <v>64</v>
      </c>
      <c r="C40" s="22" t="s">
        <v>65</v>
      </c>
      <c r="D40" s="35">
        <v>70</v>
      </c>
    </row>
    <row r="41" spans="1:4" ht="16.5" thickBot="1">
      <c r="A41" s="8" t="s">
        <v>73</v>
      </c>
      <c r="B41" s="9" t="s">
        <v>150</v>
      </c>
      <c r="C41" s="22" t="s">
        <v>151</v>
      </c>
      <c r="D41" s="35">
        <v>20</v>
      </c>
    </row>
    <row r="42" spans="1:4" ht="18" customHeight="1" thickBot="1">
      <c r="A42" s="8" t="s">
        <v>74</v>
      </c>
      <c r="B42" s="9" t="s">
        <v>67</v>
      </c>
      <c r="C42" s="22" t="s">
        <v>68</v>
      </c>
      <c r="D42" s="35">
        <v>75</v>
      </c>
    </row>
    <row r="43" spans="1:4" ht="18.75" customHeight="1" thickBot="1">
      <c r="A43" s="8" t="s">
        <v>75</v>
      </c>
      <c r="B43" s="9" t="s">
        <v>70</v>
      </c>
      <c r="C43" s="21" t="s">
        <v>71</v>
      </c>
      <c r="D43" s="36">
        <v>1032.461</v>
      </c>
    </row>
    <row r="44" spans="1:4" ht="18" customHeight="1" thickBot="1">
      <c r="A44" s="8" t="s">
        <v>122</v>
      </c>
      <c r="B44" s="9" t="s">
        <v>152</v>
      </c>
      <c r="C44" s="21" t="s">
        <v>153</v>
      </c>
      <c r="D44" s="34">
        <v>5</v>
      </c>
    </row>
    <row r="45" spans="1:5" ht="18" customHeight="1" thickBot="1">
      <c r="A45" s="8" t="s">
        <v>321</v>
      </c>
      <c r="B45" s="238" t="s">
        <v>154</v>
      </c>
      <c r="C45" s="239" t="s">
        <v>155</v>
      </c>
      <c r="D45" s="240">
        <v>110</v>
      </c>
      <c r="E45">
        <v>100</v>
      </c>
    </row>
    <row r="46" spans="1:4" ht="33" customHeight="1" thickBot="1">
      <c r="A46" s="8" t="s">
        <v>322</v>
      </c>
      <c r="B46" s="9"/>
      <c r="C46" s="21" t="s">
        <v>274</v>
      </c>
      <c r="D46" s="41">
        <f>D13+D25+D38</f>
        <v>26396.594</v>
      </c>
    </row>
    <row r="47" spans="1:4" ht="15.75" customHeight="1" thickBot="1">
      <c r="A47" s="321" t="s">
        <v>323</v>
      </c>
      <c r="B47" s="324"/>
      <c r="C47" s="57" t="s">
        <v>173</v>
      </c>
      <c r="D47" s="64">
        <v>663.25</v>
      </c>
    </row>
    <row r="48" spans="1:4" ht="16.5" customHeight="1">
      <c r="A48" s="322"/>
      <c r="B48" s="325"/>
      <c r="C48" s="56" t="s">
        <v>174</v>
      </c>
      <c r="D48" s="65">
        <v>107.551</v>
      </c>
    </row>
    <row r="49" spans="1:4" ht="37.5" customHeight="1">
      <c r="A49" s="322"/>
      <c r="B49" s="325"/>
      <c r="C49" s="56" t="s">
        <v>175</v>
      </c>
      <c r="D49" s="62">
        <v>100.524</v>
      </c>
    </row>
    <row r="50" spans="1:4" ht="13.5" thickBot="1">
      <c r="A50" s="323"/>
      <c r="B50" s="326"/>
      <c r="C50" s="60" t="s">
        <v>179</v>
      </c>
      <c r="D50" s="63">
        <v>455.175</v>
      </c>
    </row>
  </sheetData>
  <sheetProtection/>
  <mergeCells count="3">
    <mergeCell ref="A8:D8"/>
    <mergeCell ref="A47:A50"/>
    <mergeCell ref="B47:B50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E58"/>
  <sheetViews>
    <sheetView workbookViewId="0" topLeftCell="A1">
      <selection activeCell="F14" sqref="F14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1.00390625" style="0" customWidth="1"/>
  </cols>
  <sheetData>
    <row r="2" ht="15.75">
      <c r="B2" s="2" t="s">
        <v>76</v>
      </c>
    </row>
    <row r="3" spans="2:3" ht="15.75">
      <c r="B3" s="1" t="s">
        <v>311</v>
      </c>
      <c r="C3" s="1"/>
    </row>
    <row r="4" ht="15.75">
      <c r="B4" s="1" t="s">
        <v>77</v>
      </c>
    </row>
    <row r="5" ht="15.75">
      <c r="B5" s="1" t="s">
        <v>317</v>
      </c>
    </row>
    <row r="6" ht="15.75">
      <c r="B6" s="1" t="s">
        <v>318</v>
      </c>
    </row>
    <row r="7" ht="15.75">
      <c r="B7" s="1" t="s">
        <v>312</v>
      </c>
    </row>
    <row r="8" ht="31.5">
      <c r="B8" s="55" t="s">
        <v>172</v>
      </c>
    </row>
    <row r="9" ht="15.75">
      <c r="B9" s="1" t="s">
        <v>163</v>
      </c>
    </row>
    <row r="10" spans="1:3" ht="15.75">
      <c r="A10" s="18" t="s">
        <v>3</v>
      </c>
      <c r="B10" s="38" t="s">
        <v>162</v>
      </c>
      <c r="C10" s="18" t="s">
        <v>161</v>
      </c>
    </row>
    <row r="11" spans="1:3" ht="20.25" customHeight="1">
      <c r="A11" s="15" t="s">
        <v>7</v>
      </c>
      <c r="B11" s="327" t="s">
        <v>140</v>
      </c>
      <c r="C11" s="328"/>
    </row>
    <row r="12" spans="1:3" ht="19.5" customHeight="1">
      <c r="A12" s="15" t="s">
        <v>9</v>
      </c>
      <c r="B12" s="43" t="s">
        <v>78</v>
      </c>
      <c r="C12" s="43">
        <f>C13+C14+C15+C16</f>
        <v>48.5</v>
      </c>
    </row>
    <row r="13" spans="1:3" ht="18" customHeight="1">
      <c r="A13" s="15" t="s">
        <v>11</v>
      </c>
      <c r="B13" s="16" t="s">
        <v>79</v>
      </c>
      <c r="C13" s="38">
        <v>26.4</v>
      </c>
    </row>
    <row r="14" spans="1:3" ht="14.25" customHeight="1">
      <c r="A14" s="15" t="s">
        <v>13</v>
      </c>
      <c r="B14" s="17" t="s">
        <v>80</v>
      </c>
      <c r="C14" s="38">
        <v>11.8</v>
      </c>
    </row>
    <row r="15" spans="1:3" ht="14.25" customHeight="1">
      <c r="A15" s="15" t="s">
        <v>14</v>
      </c>
      <c r="B15" s="17" t="s">
        <v>82</v>
      </c>
      <c r="C15" s="38">
        <v>0.5</v>
      </c>
    </row>
    <row r="16" spans="1:3" ht="14.25" customHeight="1">
      <c r="A16" s="15" t="s">
        <v>15</v>
      </c>
      <c r="B16" s="17" t="s">
        <v>83</v>
      </c>
      <c r="C16" s="38">
        <v>9.8</v>
      </c>
    </row>
    <row r="17" spans="1:5" ht="16.5" customHeight="1">
      <c r="A17" s="15" t="s">
        <v>16</v>
      </c>
      <c r="B17" s="43" t="s">
        <v>81</v>
      </c>
      <c r="C17" s="43">
        <f>C18+C19</f>
        <v>671.533</v>
      </c>
      <c r="D17" s="24"/>
      <c r="E17" s="24"/>
    </row>
    <row r="18" spans="1:3" ht="18" customHeight="1">
      <c r="A18" s="15" t="s">
        <v>19</v>
      </c>
      <c r="B18" s="17" t="s">
        <v>84</v>
      </c>
      <c r="C18" s="38">
        <v>657.6</v>
      </c>
    </row>
    <row r="19" spans="1:3" ht="15" customHeight="1">
      <c r="A19" s="15" t="s">
        <v>22</v>
      </c>
      <c r="B19" s="17" t="s">
        <v>85</v>
      </c>
      <c r="C19" s="38">
        <v>13.933</v>
      </c>
    </row>
    <row r="20" spans="1:3" ht="19.5" customHeight="1">
      <c r="A20" s="15" t="s">
        <v>25</v>
      </c>
      <c r="B20" s="43" t="s">
        <v>86</v>
      </c>
      <c r="C20" s="43">
        <f>SUM(C21:C26)</f>
        <v>1066.9</v>
      </c>
    </row>
    <row r="21" spans="1:3" ht="17.25" customHeight="1">
      <c r="A21" s="15" t="s">
        <v>28</v>
      </c>
      <c r="B21" s="44" t="s">
        <v>142</v>
      </c>
      <c r="C21" s="38">
        <v>201.2</v>
      </c>
    </row>
    <row r="22" spans="1:3" ht="17.25" customHeight="1">
      <c r="A22" s="15" t="s">
        <v>31</v>
      </c>
      <c r="B22" s="17" t="s">
        <v>87</v>
      </c>
      <c r="C22" s="38">
        <v>290.2</v>
      </c>
    </row>
    <row r="23" spans="1:3" ht="16.5" customHeight="1">
      <c r="A23" s="15" t="s">
        <v>34</v>
      </c>
      <c r="B23" s="17" t="s">
        <v>88</v>
      </c>
      <c r="C23" s="38">
        <v>300</v>
      </c>
    </row>
    <row r="24" spans="1:3" ht="16.5" customHeight="1">
      <c r="A24" s="15" t="s">
        <v>37</v>
      </c>
      <c r="B24" s="17" t="s">
        <v>89</v>
      </c>
      <c r="C24" s="38">
        <v>62.2</v>
      </c>
    </row>
    <row r="25" spans="1:3" ht="18" customHeight="1">
      <c r="A25" s="15" t="s">
        <v>40</v>
      </c>
      <c r="B25" s="17" t="s">
        <v>90</v>
      </c>
      <c r="C25" s="38">
        <v>14.3</v>
      </c>
    </row>
    <row r="26" spans="1:3" ht="15" customHeight="1">
      <c r="A26" s="15" t="s">
        <v>43</v>
      </c>
      <c r="B26" s="17" t="s">
        <v>91</v>
      </c>
      <c r="C26" s="38">
        <v>199</v>
      </c>
    </row>
    <row r="27" spans="1:3" ht="15" customHeight="1">
      <c r="A27" s="15" t="s">
        <v>45</v>
      </c>
      <c r="B27" s="43" t="s">
        <v>138</v>
      </c>
      <c r="C27" s="43">
        <f>C28+C29</f>
        <v>117.1</v>
      </c>
    </row>
    <row r="28" spans="1:3" ht="15" customHeight="1">
      <c r="A28" s="15" t="s">
        <v>47</v>
      </c>
      <c r="B28" s="44" t="s">
        <v>139</v>
      </c>
      <c r="C28" s="38">
        <v>113.5</v>
      </c>
    </row>
    <row r="29" spans="1:3" ht="15" customHeight="1">
      <c r="A29" s="15"/>
      <c r="B29" s="17" t="s">
        <v>171</v>
      </c>
      <c r="C29" s="38">
        <v>3.6</v>
      </c>
    </row>
    <row r="30" spans="1:3" ht="15.75" customHeight="1">
      <c r="A30" s="15" t="s">
        <v>50</v>
      </c>
      <c r="B30" s="43" t="s">
        <v>92</v>
      </c>
      <c r="C30" s="54">
        <f>C31+C32+C33</f>
        <v>448.5</v>
      </c>
    </row>
    <row r="31" spans="1:3" ht="15" customHeight="1">
      <c r="A31" s="15" t="s">
        <v>52</v>
      </c>
      <c r="B31" s="17" t="s">
        <v>93</v>
      </c>
      <c r="C31" s="38">
        <v>191.8</v>
      </c>
    </row>
    <row r="32" spans="1:3" ht="16.5" customHeight="1">
      <c r="A32" s="15" t="s">
        <v>56</v>
      </c>
      <c r="B32" s="17" t="s">
        <v>94</v>
      </c>
      <c r="C32" s="38">
        <v>256</v>
      </c>
    </row>
    <row r="33" spans="1:3" ht="31.5">
      <c r="A33" s="15">
        <v>23</v>
      </c>
      <c r="B33" s="42" t="s">
        <v>156</v>
      </c>
      <c r="C33" s="38">
        <v>0.7</v>
      </c>
    </row>
    <row r="34" spans="1:3" ht="16.5" customHeight="1">
      <c r="A34" s="15">
        <v>24</v>
      </c>
      <c r="B34" s="43" t="s">
        <v>95</v>
      </c>
      <c r="C34" s="43">
        <f>C35</f>
        <v>7.3</v>
      </c>
    </row>
    <row r="35" spans="1:3" ht="18.75" customHeight="1">
      <c r="A35" s="15">
        <v>25</v>
      </c>
      <c r="B35" s="44" t="s">
        <v>96</v>
      </c>
      <c r="C35" s="46">
        <v>7.3</v>
      </c>
    </row>
    <row r="36" spans="1:3" ht="18" customHeight="1">
      <c r="A36" s="15">
        <v>26</v>
      </c>
      <c r="B36" s="43" t="s">
        <v>97</v>
      </c>
      <c r="C36" s="43">
        <f>C37</f>
        <v>26</v>
      </c>
    </row>
    <row r="37" spans="1:3" ht="18" customHeight="1">
      <c r="A37" s="15">
        <v>27</v>
      </c>
      <c r="B37" s="44" t="s">
        <v>98</v>
      </c>
      <c r="C37" s="46">
        <v>26</v>
      </c>
    </row>
    <row r="38" spans="1:3" ht="16.5" customHeight="1">
      <c r="A38" s="15">
        <v>28</v>
      </c>
      <c r="B38" s="43" t="s">
        <v>99</v>
      </c>
      <c r="C38" s="43">
        <f>C39</f>
        <v>0.6</v>
      </c>
    </row>
    <row r="39" spans="1:3" ht="17.25" customHeight="1">
      <c r="A39" s="15">
        <v>29</v>
      </c>
      <c r="B39" s="44" t="s">
        <v>100</v>
      </c>
      <c r="C39" s="46">
        <v>0.6</v>
      </c>
    </row>
    <row r="40" spans="1:3" ht="15.75" customHeight="1">
      <c r="A40" s="15">
        <v>30</v>
      </c>
      <c r="B40" s="43" t="s">
        <v>101</v>
      </c>
      <c r="C40" s="43">
        <v>8.8</v>
      </c>
    </row>
    <row r="41" spans="1:3" ht="18.75" customHeight="1">
      <c r="A41" s="15">
        <v>31</v>
      </c>
      <c r="B41" s="44" t="s">
        <v>102</v>
      </c>
      <c r="C41" s="46">
        <v>8.8</v>
      </c>
    </row>
    <row r="42" spans="1:3" ht="19.5" customHeight="1">
      <c r="A42" s="15">
        <v>32</v>
      </c>
      <c r="B42" s="23" t="s">
        <v>103</v>
      </c>
      <c r="C42" s="48">
        <f>C12+C17+C20+C27+C30+C34+C36+C38+C40</f>
        <v>2395.233</v>
      </c>
    </row>
    <row r="43" spans="1:3" ht="18" customHeight="1">
      <c r="A43" s="15">
        <v>33</v>
      </c>
      <c r="B43" s="43" t="s">
        <v>104</v>
      </c>
      <c r="C43" s="49">
        <f>C45+C47+C46+C48+C49</f>
        <v>6474.9</v>
      </c>
    </row>
    <row r="44" spans="1:3" ht="15.75" customHeight="1" hidden="1">
      <c r="A44" s="15"/>
      <c r="B44" s="37"/>
      <c r="C44" s="47"/>
    </row>
    <row r="45" spans="1:3" ht="15.75">
      <c r="A45" s="15">
        <v>34</v>
      </c>
      <c r="B45" s="17" t="s">
        <v>105</v>
      </c>
      <c r="C45" s="45">
        <v>6120.4</v>
      </c>
    </row>
    <row r="46" spans="1:3" ht="30.75" customHeight="1">
      <c r="A46" s="15">
        <v>35</v>
      </c>
      <c r="B46" s="51" t="s">
        <v>160</v>
      </c>
      <c r="C46" s="45">
        <v>128.2</v>
      </c>
    </row>
    <row r="47" spans="1:3" ht="31.5">
      <c r="A47" s="15">
        <v>36</v>
      </c>
      <c r="B47" s="52" t="s">
        <v>146</v>
      </c>
      <c r="C47" s="45">
        <v>0.5</v>
      </c>
    </row>
    <row r="48" spans="1:3" ht="31.5">
      <c r="A48" s="15">
        <v>37</v>
      </c>
      <c r="B48" s="52" t="s">
        <v>268</v>
      </c>
      <c r="C48" s="45">
        <v>156.5</v>
      </c>
    </row>
    <row r="49" spans="1:3" ht="15.75">
      <c r="A49" s="15">
        <v>38</v>
      </c>
      <c r="B49" s="52" t="s">
        <v>180</v>
      </c>
      <c r="C49" s="45">
        <v>69.3</v>
      </c>
    </row>
    <row r="50" spans="1:3" ht="15.75">
      <c r="A50" s="290" t="s">
        <v>300</v>
      </c>
      <c r="B50" s="243" t="s">
        <v>279</v>
      </c>
      <c r="C50" s="242">
        <f>C51</f>
        <v>1315.7</v>
      </c>
    </row>
    <row r="51" spans="1:3" ht="15.75">
      <c r="A51" s="290" t="s">
        <v>301</v>
      </c>
      <c r="B51" s="241" t="s">
        <v>280</v>
      </c>
      <c r="C51" s="242">
        <v>1315.7</v>
      </c>
    </row>
    <row r="52" spans="1:3" ht="35.25" customHeight="1">
      <c r="A52" s="291" t="s">
        <v>302</v>
      </c>
      <c r="B52" s="50" t="s">
        <v>164</v>
      </c>
      <c r="C52" s="49">
        <f>SUM(C53:C56)</f>
        <v>2254</v>
      </c>
    </row>
    <row r="53" spans="1:3" ht="15.75">
      <c r="A53" s="291" t="s">
        <v>303</v>
      </c>
      <c r="B53" s="17" t="s">
        <v>143</v>
      </c>
      <c r="C53" s="45">
        <v>200</v>
      </c>
    </row>
    <row r="54" spans="1:3" ht="31.5">
      <c r="A54" s="291" t="s">
        <v>304</v>
      </c>
      <c r="B54" s="17" t="s">
        <v>159</v>
      </c>
      <c r="C54" s="45">
        <v>472</v>
      </c>
    </row>
    <row r="55" spans="1:3" ht="15.75">
      <c r="A55" s="291" t="s">
        <v>305</v>
      </c>
      <c r="B55" s="17" t="s">
        <v>144</v>
      </c>
      <c r="C55" s="45">
        <v>1372</v>
      </c>
    </row>
    <row r="56" spans="1:3" ht="15.75">
      <c r="A56" s="291" t="s">
        <v>306</v>
      </c>
      <c r="B56" s="17" t="s">
        <v>158</v>
      </c>
      <c r="C56" s="45">
        <v>210</v>
      </c>
    </row>
    <row r="57" spans="1:3" ht="15.75">
      <c r="A57" s="291" t="s">
        <v>307</v>
      </c>
      <c r="B57" s="11" t="s">
        <v>106</v>
      </c>
      <c r="C57" s="53">
        <f>C52+C43+C42+C50</f>
        <v>12439.833</v>
      </c>
    </row>
    <row r="58" ht="15.75">
      <c r="B58" s="3"/>
    </row>
  </sheetData>
  <sheetProtection/>
  <mergeCells count="1"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Y92"/>
  <sheetViews>
    <sheetView zoomScale="75" zoomScaleNormal="75" zoomScalePageLayoutView="0" workbookViewId="0" topLeftCell="C57">
      <selection activeCell="F95" sqref="F95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2.57421875" style="0" customWidth="1"/>
    <col min="5" max="5" width="14.140625" style="0" customWidth="1"/>
    <col min="6" max="6" width="10.8515625" style="0" customWidth="1"/>
    <col min="7" max="7" width="10.00390625" style="0" customWidth="1"/>
    <col min="8" max="8" width="10.710937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8.7109375" style="0" customWidth="1"/>
    <col min="13" max="13" width="14.00390625" style="0" customWidth="1"/>
    <col min="14" max="14" width="10.7109375" style="0" customWidth="1"/>
    <col min="15" max="15" width="12.57421875" style="0" bestFit="1" customWidth="1"/>
    <col min="16" max="16" width="12.00390625" style="0" customWidth="1"/>
    <col min="17" max="17" width="12.57421875" style="0" customWidth="1"/>
    <col min="18" max="18" width="8.8515625" style="0" customWidth="1"/>
    <col min="19" max="19" width="8.57421875" style="0" bestFit="1" customWidth="1"/>
    <col min="20" max="20" width="7.00390625" style="0" customWidth="1"/>
    <col min="21" max="21" width="9.57421875" style="0" customWidth="1"/>
    <col min="22" max="22" width="10.8515625" style="0" customWidth="1"/>
    <col min="23" max="23" width="9.8515625" style="0" customWidth="1"/>
    <col min="24" max="24" width="14.140625" style="0" customWidth="1"/>
  </cols>
  <sheetData>
    <row r="1" ht="15.75" hidden="1">
      <c r="H1" s="2"/>
    </row>
    <row r="2" spans="8:12" ht="15.75" hidden="1">
      <c r="H2" s="347"/>
      <c r="I2" s="348"/>
      <c r="J2" s="348"/>
      <c r="K2" s="348"/>
      <c r="L2" s="348"/>
    </row>
    <row r="3" ht="15.75" hidden="1">
      <c r="H3" s="1"/>
    </row>
    <row r="4" spans="18:22" ht="12.75">
      <c r="R4" s="67" t="s">
        <v>129</v>
      </c>
      <c r="S4" s="67"/>
      <c r="T4" s="67"/>
      <c r="U4" s="67"/>
      <c r="V4" s="67"/>
    </row>
    <row r="5" spans="3:24" ht="12.75">
      <c r="C5" s="68" t="s">
        <v>181</v>
      </c>
      <c r="D5" s="349" t="s">
        <v>182</v>
      </c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59" t="s">
        <v>316</v>
      </c>
      <c r="S5" s="12"/>
      <c r="T5" s="12"/>
      <c r="U5" s="12"/>
      <c r="V5" s="12"/>
      <c r="W5" s="12"/>
      <c r="X5" s="12"/>
    </row>
    <row r="6" spans="5:22" ht="12.75">
      <c r="E6" s="351" t="s">
        <v>183</v>
      </c>
      <c r="F6" s="351"/>
      <c r="G6" s="351"/>
      <c r="H6" s="351"/>
      <c r="I6" s="351"/>
      <c r="J6" s="351"/>
      <c r="K6" s="351"/>
      <c r="R6" s="67" t="s">
        <v>184</v>
      </c>
      <c r="S6" s="67"/>
      <c r="T6" s="67"/>
      <c r="U6" s="67"/>
      <c r="V6" s="67"/>
    </row>
    <row r="7" spans="5:22" ht="12.75">
      <c r="E7" s="271"/>
      <c r="F7" s="271"/>
      <c r="G7" s="271"/>
      <c r="H7" s="271"/>
      <c r="I7" s="271"/>
      <c r="J7" s="271"/>
      <c r="K7" s="271"/>
      <c r="R7" s="67"/>
      <c r="S7" s="67"/>
      <c r="T7" s="67"/>
      <c r="U7" s="67"/>
      <c r="V7" s="67"/>
    </row>
    <row r="8" spans="5:25" ht="12.75">
      <c r="E8" s="271"/>
      <c r="F8" s="271"/>
      <c r="G8" s="271"/>
      <c r="H8" s="271"/>
      <c r="I8" s="271"/>
      <c r="J8" s="271"/>
      <c r="K8" s="271"/>
      <c r="R8" s="292" t="s">
        <v>313</v>
      </c>
      <c r="S8" s="292"/>
      <c r="T8" s="292"/>
      <c r="U8" s="292"/>
      <c r="V8" s="292"/>
      <c r="W8" s="293"/>
      <c r="X8" s="293"/>
      <c r="Y8" s="293"/>
    </row>
    <row r="9" spans="5:25" ht="12.75">
      <c r="E9" s="271"/>
      <c r="F9" s="271"/>
      <c r="G9" s="271"/>
      <c r="H9" s="271"/>
      <c r="I9" s="271"/>
      <c r="J9" s="271"/>
      <c r="K9" s="271"/>
      <c r="R9" s="67" t="s">
        <v>314</v>
      </c>
      <c r="S9" s="67"/>
      <c r="T9" s="67"/>
      <c r="U9" s="294"/>
      <c r="V9" s="294"/>
      <c r="W9" s="295"/>
      <c r="X9" s="295"/>
      <c r="Y9" s="295"/>
    </row>
    <row r="10" spans="5:25" ht="12.75">
      <c r="E10" s="271"/>
      <c r="F10" s="271"/>
      <c r="G10" s="271"/>
      <c r="H10" s="271"/>
      <c r="I10" s="271"/>
      <c r="J10" s="271"/>
      <c r="K10" s="271"/>
      <c r="R10" s="67" t="s">
        <v>315</v>
      </c>
      <c r="S10" s="67"/>
      <c r="T10" s="67"/>
      <c r="U10" s="294"/>
      <c r="V10" s="294"/>
      <c r="W10" s="295"/>
      <c r="X10" s="295"/>
      <c r="Y10" s="295"/>
    </row>
    <row r="11" ht="13.5" thickBot="1">
      <c r="U11" t="s">
        <v>185</v>
      </c>
    </row>
    <row r="12" spans="3:24" ht="12.75">
      <c r="C12" s="339" t="s">
        <v>3</v>
      </c>
      <c r="D12" s="342" t="s">
        <v>186</v>
      </c>
      <c r="E12" s="335" t="s">
        <v>187</v>
      </c>
      <c r="F12" s="333" t="s">
        <v>188</v>
      </c>
      <c r="G12" s="334"/>
      <c r="H12" s="334"/>
      <c r="I12" s="335" t="s">
        <v>189</v>
      </c>
      <c r="J12" s="333" t="s">
        <v>188</v>
      </c>
      <c r="K12" s="334"/>
      <c r="L12" s="338"/>
      <c r="M12" s="352" t="s">
        <v>190</v>
      </c>
      <c r="N12" s="333" t="s">
        <v>188</v>
      </c>
      <c r="O12" s="334"/>
      <c r="P12" s="334"/>
      <c r="Q12" s="335" t="s">
        <v>191</v>
      </c>
      <c r="R12" s="333" t="s">
        <v>188</v>
      </c>
      <c r="S12" s="334"/>
      <c r="T12" s="338"/>
      <c r="U12" s="335" t="s">
        <v>296</v>
      </c>
      <c r="V12" s="333" t="s">
        <v>188</v>
      </c>
      <c r="W12" s="334"/>
      <c r="X12" s="338"/>
    </row>
    <row r="13" spans="3:24" ht="12.75">
      <c r="C13" s="340"/>
      <c r="D13" s="343"/>
      <c r="E13" s="336"/>
      <c r="F13" s="331" t="s">
        <v>192</v>
      </c>
      <c r="G13" s="332"/>
      <c r="H13" s="345" t="s">
        <v>193</v>
      </c>
      <c r="I13" s="336"/>
      <c r="J13" s="331" t="s">
        <v>192</v>
      </c>
      <c r="K13" s="332"/>
      <c r="L13" s="329" t="s">
        <v>193</v>
      </c>
      <c r="M13" s="353"/>
      <c r="N13" s="331" t="s">
        <v>192</v>
      </c>
      <c r="O13" s="332"/>
      <c r="P13" s="345" t="s">
        <v>193</v>
      </c>
      <c r="Q13" s="336"/>
      <c r="R13" s="331" t="s">
        <v>192</v>
      </c>
      <c r="S13" s="332"/>
      <c r="T13" s="329" t="s">
        <v>193</v>
      </c>
      <c r="U13" s="336"/>
      <c r="V13" s="331" t="s">
        <v>192</v>
      </c>
      <c r="W13" s="332"/>
      <c r="X13" s="329" t="s">
        <v>193</v>
      </c>
    </row>
    <row r="14" spans="3:24" ht="81" customHeight="1" thickBot="1">
      <c r="C14" s="341"/>
      <c r="D14" s="344"/>
      <c r="E14" s="337"/>
      <c r="F14" s="69" t="s">
        <v>187</v>
      </c>
      <c r="G14" s="69" t="s">
        <v>194</v>
      </c>
      <c r="H14" s="346"/>
      <c r="I14" s="337"/>
      <c r="J14" s="69" t="s">
        <v>187</v>
      </c>
      <c r="K14" s="69" t="s">
        <v>194</v>
      </c>
      <c r="L14" s="330"/>
      <c r="M14" s="354"/>
      <c r="N14" s="69" t="s">
        <v>187</v>
      </c>
      <c r="O14" s="69" t="s">
        <v>194</v>
      </c>
      <c r="P14" s="346"/>
      <c r="Q14" s="337"/>
      <c r="R14" s="69" t="s">
        <v>187</v>
      </c>
      <c r="S14" s="69" t="s">
        <v>194</v>
      </c>
      <c r="T14" s="330"/>
      <c r="U14" s="337"/>
      <c r="V14" s="69" t="s">
        <v>187</v>
      </c>
      <c r="W14" s="69" t="s">
        <v>194</v>
      </c>
      <c r="X14" s="330"/>
    </row>
    <row r="15" spans="3:24" ht="12.75">
      <c r="C15" s="74">
        <v>1</v>
      </c>
      <c r="D15" s="75" t="s">
        <v>195</v>
      </c>
      <c r="E15" s="76">
        <f>SUM(E16:E17)</f>
        <v>-33.16252</v>
      </c>
      <c r="F15" s="77">
        <f aca="true" t="shared" si="0" ref="F15:H16">J15+N15+R15+V15</f>
        <v>-9.80226</v>
      </c>
      <c r="G15" s="78">
        <f t="shared" si="0"/>
        <v>-7.485200000000001</v>
      </c>
      <c r="H15" s="79">
        <f t="shared" si="0"/>
        <v>0</v>
      </c>
      <c r="I15" s="80">
        <f>SUM(I16:I17)</f>
        <v>13.558</v>
      </c>
      <c r="J15" s="78">
        <f>SUM(J16:J17)</f>
        <v>13.558</v>
      </c>
      <c r="K15" s="78">
        <f>SUM(K16:K17)</f>
        <v>10.35</v>
      </c>
      <c r="L15" s="81">
        <f>SUM(L16:L17)</f>
        <v>0</v>
      </c>
      <c r="M15" s="265">
        <f aca="true" t="shared" si="1" ref="M15:O16">M16</f>
        <v>-23.36026</v>
      </c>
      <c r="N15" s="252">
        <f t="shared" si="1"/>
        <v>-23.36026</v>
      </c>
      <c r="O15" s="252">
        <f t="shared" si="1"/>
        <v>-17.8352</v>
      </c>
      <c r="P15" s="79"/>
      <c r="Q15" s="80"/>
      <c r="R15" s="78"/>
      <c r="S15" s="78"/>
      <c r="T15" s="81"/>
      <c r="U15" s="80"/>
      <c r="V15" s="78"/>
      <c r="W15" s="78"/>
      <c r="X15" s="81"/>
    </row>
    <row r="16" spans="3:24" ht="12.75">
      <c r="C16" s="74">
        <v>2</v>
      </c>
      <c r="D16" s="72" t="s">
        <v>130</v>
      </c>
      <c r="E16" s="70">
        <f aca="true" t="shared" si="2" ref="E16:F21">I16+M16+Q16+U16</f>
        <v>-9.80226</v>
      </c>
      <c r="F16" s="82">
        <f t="shared" si="0"/>
        <v>-9.80226</v>
      </c>
      <c r="G16" s="73">
        <f t="shared" si="0"/>
        <v>-7.485200000000001</v>
      </c>
      <c r="H16" s="83">
        <f t="shared" si="0"/>
        <v>0</v>
      </c>
      <c r="I16" s="71">
        <v>13.558</v>
      </c>
      <c r="J16" s="73">
        <v>13.558</v>
      </c>
      <c r="K16" s="177">
        <v>10.35</v>
      </c>
      <c r="L16" s="85"/>
      <c r="M16" s="263">
        <f t="shared" si="1"/>
        <v>-23.36026</v>
      </c>
      <c r="N16" s="263">
        <f t="shared" si="1"/>
        <v>-23.36026</v>
      </c>
      <c r="O16" s="263">
        <f t="shared" si="1"/>
        <v>-17.8352</v>
      </c>
      <c r="P16" s="83"/>
      <c r="Q16" s="71"/>
      <c r="R16" s="73"/>
      <c r="S16" s="73"/>
      <c r="T16" s="85"/>
      <c r="U16" s="71"/>
      <c r="V16" s="73"/>
      <c r="W16" s="73"/>
      <c r="X16" s="85"/>
    </row>
    <row r="17" spans="3:24" ht="16.5" customHeight="1">
      <c r="C17" s="74">
        <v>3</v>
      </c>
      <c r="D17" s="86" t="s">
        <v>292</v>
      </c>
      <c r="E17" s="70">
        <f t="shared" si="2"/>
        <v>-23.36026</v>
      </c>
      <c r="F17" s="82">
        <f>J17+N17+R17+V17</f>
        <v>-23.36026</v>
      </c>
      <c r="G17" s="73">
        <f>K17+O17+S17+W17</f>
        <v>-17.8352</v>
      </c>
      <c r="H17" s="83"/>
      <c r="I17" s="71"/>
      <c r="J17" s="73"/>
      <c r="K17" s="73"/>
      <c r="L17" s="85"/>
      <c r="M17" s="263">
        <v>-23.36026</v>
      </c>
      <c r="N17" s="260">
        <v>-23.36026</v>
      </c>
      <c r="O17" s="264">
        <v>-17.8352</v>
      </c>
      <c r="P17" s="83"/>
      <c r="Q17" s="71"/>
      <c r="R17" s="73"/>
      <c r="S17" s="73"/>
      <c r="T17" s="85"/>
      <c r="U17" s="71"/>
      <c r="V17" s="73"/>
      <c r="W17" s="73"/>
      <c r="X17" s="85"/>
    </row>
    <row r="18" spans="3:24" ht="25.5">
      <c r="C18" s="88">
        <v>4</v>
      </c>
      <c r="D18" s="94" t="s">
        <v>196</v>
      </c>
      <c r="E18" s="76">
        <f t="shared" si="2"/>
        <v>1.171</v>
      </c>
      <c r="F18" s="92">
        <f t="shared" si="2"/>
        <v>1.171</v>
      </c>
      <c r="G18" s="78"/>
      <c r="H18" s="79"/>
      <c r="I18" s="80">
        <f>I19</f>
        <v>1.171</v>
      </c>
      <c r="J18" s="80">
        <f>J19</f>
        <v>1.171</v>
      </c>
      <c r="K18" s="80">
        <f>K19</f>
        <v>0</v>
      </c>
      <c r="L18" s="80">
        <f>L19</f>
        <v>0</v>
      </c>
      <c r="M18" s="70"/>
      <c r="N18" s="73"/>
      <c r="O18" s="73"/>
      <c r="P18" s="83"/>
      <c r="Q18" s="71"/>
      <c r="R18" s="73"/>
      <c r="S18" s="73"/>
      <c r="T18" s="85"/>
      <c r="U18" s="71"/>
      <c r="V18" s="73"/>
      <c r="W18" s="73"/>
      <c r="X18" s="85"/>
    </row>
    <row r="19" spans="3:24" ht="12.75">
      <c r="C19" s="88">
        <v>5</v>
      </c>
      <c r="D19" s="89" t="s">
        <v>197</v>
      </c>
      <c r="E19" s="70">
        <f t="shared" si="2"/>
        <v>1.171</v>
      </c>
      <c r="F19" s="90">
        <f t="shared" si="2"/>
        <v>1.171</v>
      </c>
      <c r="G19" s="73"/>
      <c r="H19" s="83"/>
      <c r="I19" s="71">
        <v>1.171</v>
      </c>
      <c r="J19" s="73">
        <v>1.171</v>
      </c>
      <c r="K19" s="73"/>
      <c r="L19" s="85"/>
      <c r="M19" s="70"/>
      <c r="N19" s="73"/>
      <c r="O19" s="73"/>
      <c r="P19" s="83"/>
      <c r="Q19" s="71"/>
      <c r="R19" s="73"/>
      <c r="S19" s="73"/>
      <c r="T19" s="85"/>
      <c r="U19" s="71"/>
      <c r="V19" s="73"/>
      <c r="W19" s="73"/>
      <c r="X19" s="85"/>
    </row>
    <row r="20" spans="3:24" ht="12.75">
      <c r="C20" s="88">
        <v>6</v>
      </c>
      <c r="D20" s="89" t="s">
        <v>293</v>
      </c>
      <c r="E20" s="70">
        <f t="shared" si="2"/>
        <v>1.171</v>
      </c>
      <c r="F20" s="90">
        <f t="shared" si="2"/>
        <v>1.171</v>
      </c>
      <c r="G20" s="73"/>
      <c r="H20" s="83"/>
      <c r="I20" s="71">
        <v>1.171</v>
      </c>
      <c r="J20" s="73">
        <v>1.171</v>
      </c>
      <c r="K20" s="73"/>
      <c r="L20" s="85"/>
      <c r="M20" s="70"/>
      <c r="N20" s="73"/>
      <c r="O20" s="73"/>
      <c r="P20" s="83"/>
      <c r="Q20" s="71"/>
      <c r="R20" s="73"/>
      <c r="S20" s="73"/>
      <c r="T20" s="85"/>
      <c r="U20" s="71"/>
      <c r="V20" s="73"/>
      <c r="W20" s="73"/>
      <c r="X20" s="85"/>
    </row>
    <row r="21" spans="3:24" ht="12.75">
      <c r="C21" s="88">
        <v>7</v>
      </c>
      <c r="D21" s="89" t="s">
        <v>294</v>
      </c>
      <c r="E21" s="70">
        <f t="shared" si="2"/>
        <v>1</v>
      </c>
      <c r="F21" s="90">
        <f t="shared" si="2"/>
        <v>1</v>
      </c>
      <c r="G21" s="73"/>
      <c r="H21" s="83"/>
      <c r="I21" s="71">
        <v>1</v>
      </c>
      <c r="J21" s="73">
        <v>1</v>
      </c>
      <c r="K21" s="73"/>
      <c r="L21" s="85"/>
      <c r="M21" s="70"/>
      <c r="N21" s="73"/>
      <c r="O21" s="73"/>
      <c r="P21" s="83"/>
      <c r="Q21" s="71"/>
      <c r="R21" s="73"/>
      <c r="S21" s="73"/>
      <c r="T21" s="85"/>
      <c r="U21" s="71"/>
      <c r="V21" s="73"/>
      <c r="W21" s="73"/>
      <c r="X21" s="85"/>
    </row>
    <row r="22" spans="3:24" ht="12.75">
      <c r="C22" s="88">
        <v>8</v>
      </c>
      <c r="D22" s="91" t="s">
        <v>198</v>
      </c>
      <c r="E22" s="76">
        <f aca="true" t="shared" si="3" ref="E22:G29">I22+M22+Q22+U22</f>
        <v>1393.801</v>
      </c>
      <c r="F22" s="92">
        <f t="shared" si="3"/>
        <v>601.201</v>
      </c>
      <c r="G22" s="92">
        <f t="shared" si="3"/>
        <v>0</v>
      </c>
      <c r="H22" s="79">
        <f>L22+P22+T22+X22</f>
        <v>792.6</v>
      </c>
      <c r="I22" s="95">
        <f>I23+I24</f>
        <v>78.101</v>
      </c>
      <c r="J22" s="95">
        <f aca="true" t="shared" si="4" ref="J22:X22">J23+J24</f>
        <v>78.101</v>
      </c>
      <c r="K22" s="95">
        <f t="shared" si="4"/>
        <v>0</v>
      </c>
      <c r="L22" s="95">
        <f t="shared" si="4"/>
        <v>0</v>
      </c>
      <c r="M22" s="95">
        <f t="shared" si="4"/>
        <v>1315.7</v>
      </c>
      <c r="N22" s="95">
        <f t="shared" si="4"/>
        <v>523.1</v>
      </c>
      <c r="O22" s="95">
        <f t="shared" si="4"/>
        <v>0</v>
      </c>
      <c r="P22" s="95">
        <f t="shared" si="4"/>
        <v>792.6</v>
      </c>
      <c r="Q22" s="95"/>
      <c r="R22" s="95"/>
      <c r="S22" s="95">
        <f t="shared" si="4"/>
        <v>0</v>
      </c>
      <c r="T22" s="95">
        <f t="shared" si="4"/>
        <v>0</v>
      </c>
      <c r="U22" s="95">
        <f t="shared" si="4"/>
        <v>0</v>
      </c>
      <c r="V22" s="95">
        <f t="shared" si="4"/>
        <v>0</v>
      </c>
      <c r="W22" s="95">
        <f t="shared" si="4"/>
        <v>0</v>
      </c>
      <c r="X22" s="95">
        <f t="shared" si="4"/>
        <v>0</v>
      </c>
    </row>
    <row r="23" spans="3:24" ht="12" customHeight="1">
      <c r="C23" s="88">
        <v>9</v>
      </c>
      <c r="D23" s="93" t="s">
        <v>199</v>
      </c>
      <c r="E23" s="70">
        <f t="shared" si="3"/>
        <v>78.101</v>
      </c>
      <c r="F23" s="90">
        <f t="shared" si="3"/>
        <v>78.101</v>
      </c>
      <c r="G23" s="73"/>
      <c r="H23" s="83">
        <f>L23+P23+T23+X23</f>
        <v>0</v>
      </c>
      <c r="I23" s="71">
        <v>78.101</v>
      </c>
      <c r="J23" s="73">
        <v>78.101</v>
      </c>
      <c r="K23" s="73"/>
      <c r="L23" s="85"/>
      <c r="M23" s="70"/>
      <c r="N23" s="73"/>
      <c r="O23" s="73"/>
      <c r="P23" s="83"/>
      <c r="Q23" s="71"/>
      <c r="R23" s="73"/>
      <c r="S23" s="73"/>
      <c r="T23" s="85"/>
      <c r="U23" s="71"/>
      <c r="V23" s="73"/>
      <c r="W23" s="73"/>
      <c r="X23" s="85"/>
    </row>
    <row r="24" spans="3:24" ht="12.75">
      <c r="C24" s="88">
        <v>10</v>
      </c>
      <c r="D24" s="86" t="s">
        <v>295</v>
      </c>
      <c r="E24" s="70">
        <f t="shared" si="3"/>
        <v>1315.7</v>
      </c>
      <c r="F24" s="90">
        <f t="shared" si="3"/>
        <v>523.1</v>
      </c>
      <c r="G24" s="90">
        <f>K24+O24+S24+W24</f>
        <v>0</v>
      </c>
      <c r="H24" s="90">
        <f>L24+P24+T24+X24</f>
        <v>792.6</v>
      </c>
      <c r="I24" s="71"/>
      <c r="J24" s="73"/>
      <c r="K24" s="84"/>
      <c r="L24" s="85"/>
      <c r="M24" s="313">
        <v>1315.7</v>
      </c>
      <c r="N24" s="314">
        <v>523.1</v>
      </c>
      <c r="O24" s="314"/>
      <c r="P24" s="315">
        <v>792.6</v>
      </c>
      <c r="Q24" s="71"/>
      <c r="R24" s="73"/>
      <c r="S24" s="73"/>
      <c r="T24" s="85"/>
      <c r="U24" s="71"/>
      <c r="V24" s="73"/>
      <c r="W24" s="73"/>
      <c r="X24" s="85"/>
    </row>
    <row r="25" spans="3:24" ht="25.5">
      <c r="C25" s="88">
        <v>11</v>
      </c>
      <c r="D25" s="94" t="s">
        <v>200</v>
      </c>
      <c r="E25" s="76">
        <f t="shared" si="3"/>
        <v>15</v>
      </c>
      <c r="F25" s="92">
        <f t="shared" si="3"/>
        <v>7.3</v>
      </c>
      <c r="G25" s="78"/>
      <c r="H25" s="79"/>
      <c r="I25" s="80">
        <f>J25+L25</f>
        <v>15</v>
      </c>
      <c r="J25" s="78">
        <f>J26+J28</f>
        <v>7.3</v>
      </c>
      <c r="K25" s="78">
        <f>K26+K28</f>
        <v>0</v>
      </c>
      <c r="L25" s="78">
        <f>L26+L28</f>
        <v>7.7</v>
      </c>
      <c r="M25" s="70"/>
      <c r="N25" s="73"/>
      <c r="O25" s="73"/>
      <c r="P25" s="83"/>
      <c r="Q25" s="71"/>
      <c r="R25" s="73"/>
      <c r="S25" s="73"/>
      <c r="T25" s="85"/>
      <c r="U25" s="80"/>
      <c r="V25" s="78"/>
      <c r="W25" s="73"/>
      <c r="X25" s="85"/>
    </row>
    <row r="26" spans="3:24" ht="12.75">
      <c r="C26" s="88">
        <f>+C25+1</f>
        <v>12</v>
      </c>
      <c r="D26" s="89" t="s">
        <v>201</v>
      </c>
      <c r="E26" s="70">
        <f t="shared" si="3"/>
        <v>15</v>
      </c>
      <c r="F26" s="90">
        <f t="shared" si="3"/>
        <v>15</v>
      </c>
      <c r="G26" s="73"/>
      <c r="H26" s="83"/>
      <c r="I26" s="71">
        <f>I27</f>
        <v>15</v>
      </c>
      <c r="J26" s="73">
        <f>J27</f>
        <v>15</v>
      </c>
      <c r="K26" s="73"/>
      <c r="L26" s="85"/>
      <c r="M26" s="70"/>
      <c r="N26" s="73"/>
      <c r="O26" s="73"/>
      <c r="P26" s="83"/>
      <c r="Q26" s="71"/>
      <c r="R26" s="73"/>
      <c r="S26" s="73"/>
      <c r="T26" s="85"/>
      <c r="U26" s="71"/>
      <c r="V26" s="73"/>
      <c r="W26" s="73"/>
      <c r="X26" s="85"/>
    </row>
    <row r="27" spans="3:24" ht="12.75">
      <c r="C27" s="88">
        <f>+C26+1</f>
        <v>13</v>
      </c>
      <c r="D27" s="99" t="s">
        <v>291</v>
      </c>
      <c r="E27" s="70">
        <f t="shared" si="3"/>
        <v>15</v>
      </c>
      <c r="F27" s="90">
        <f t="shared" si="3"/>
        <v>15</v>
      </c>
      <c r="G27" s="73"/>
      <c r="H27" s="83"/>
      <c r="I27" s="71">
        <v>15</v>
      </c>
      <c r="J27" s="73">
        <v>15</v>
      </c>
      <c r="K27" s="73"/>
      <c r="L27" s="85"/>
      <c r="M27" s="70"/>
      <c r="N27" s="73"/>
      <c r="O27" s="73"/>
      <c r="P27" s="83"/>
      <c r="Q27" s="71"/>
      <c r="R27" s="73"/>
      <c r="S27" s="73"/>
      <c r="T27" s="85"/>
      <c r="U27" s="71"/>
      <c r="V27" s="73"/>
      <c r="W27" s="73"/>
      <c r="X27" s="85"/>
    </row>
    <row r="28" spans="3:24" ht="12.75">
      <c r="C28" s="88">
        <v>14</v>
      </c>
      <c r="D28" s="99" t="s">
        <v>324</v>
      </c>
      <c r="E28" s="70"/>
      <c r="F28" s="90"/>
      <c r="G28" s="73"/>
      <c r="H28" s="83"/>
      <c r="I28" s="71"/>
      <c r="J28" s="73">
        <v>-7.7</v>
      </c>
      <c r="K28" s="73"/>
      <c r="L28" s="85">
        <v>7.7</v>
      </c>
      <c r="M28" s="70"/>
      <c r="N28" s="73"/>
      <c r="O28" s="73"/>
      <c r="P28" s="83"/>
      <c r="Q28" s="70"/>
      <c r="R28" s="73"/>
      <c r="S28" s="73"/>
      <c r="T28" s="85"/>
      <c r="U28" s="71"/>
      <c r="V28" s="70"/>
      <c r="W28" s="70"/>
      <c r="X28" s="97"/>
    </row>
    <row r="29" spans="3:24" ht="12.75">
      <c r="C29" s="88">
        <v>15</v>
      </c>
      <c r="D29" s="75" t="s">
        <v>202</v>
      </c>
      <c r="E29" s="76">
        <f t="shared" si="3"/>
        <v>-143.8176</v>
      </c>
      <c r="F29" s="92">
        <f t="shared" si="3"/>
        <v>-143.8176</v>
      </c>
      <c r="G29" s="78">
        <f>K29+O29+S29+W29</f>
        <v>-116.73603999999999</v>
      </c>
      <c r="H29" s="79"/>
      <c r="I29" s="80">
        <f>J29+L29</f>
        <v>1.12273</v>
      </c>
      <c r="J29" s="78">
        <f>SUM(J30:J32)</f>
        <v>1.12273</v>
      </c>
      <c r="K29" s="78">
        <f>SUM(K30:K32)</f>
        <v>0.28</v>
      </c>
      <c r="L29" s="85"/>
      <c r="M29" s="76">
        <f>N29+P29</f>
        <v>-156.5</v>
      </c>
      <c r="N29" s="78">
        <f>SUM(N30:N32)</f>
        <v>-156.5</v>
      </c>
      <c r="O29" s="78">
        <f>SUM(O30:O32)</f>
        <v>-119.484</v>
      </c>
      <c r="P29" s="78"/>
      <c r="Q29" s="78"/>
      <c r="R29" s="78"/>
      <c r="S29" s="78">
        <f>SUM(S30:S32)</f>
        <v>0</v>
      </c>
      <c r="T29" s="85"/>
      <c r="U29" s="71">
        <f>U31</f>
        <v>11.55967</v>
      </c>
      <c r="V29" s="71">
        <f>V31</f>
        <v>11.55967</v>
      </c>
      <c r="W29" s="71">
        <f>W31</f>
        <v>2.46796</v>
      </c>
      <c r="X29" s="71">
        <f>X31</f>
        <v>0</v>
      </c>
    </row>
    <row r="30" spans="3:24" ht="25.5">
      <c r="C30" s="88">
        <v>16</v>
      </c>
      <c r="D30" s="187" t="s">
        <v>267</v>
      </c>
      <c r="E30" s="70">
        <f>I30+M30+Q30+U30</f>
        <v>-156.5</v>
      </c>
      <c r="F30" s="90">
        <f>J30+N30+R30+V30</f>
        <v>-156.5</v>
      </c>
      <c r="G30" s="73">
        <f>K30+O30+S30+W30</f>
        <v>-119.484</v>
      </c>
      <c r="H30" s="83"/>
      <c r="I30" s="71"/>
      <c r="J30" s="73"/>
      <c r="K30" s="73"/>
      <c r="L30" s="85"/>
      <c r="M30" s="70">
        <f>N30+P30</f>
        <v>-156.5</v>
      </c>
      <c r="N30" s="73">
        <v>-156.5</v>
      </c>
      <c r="O30" s="73">
        <v>-119.484</v>
      </c>
      <c r="P30" s="83"/>
      <c r="Q30" s="71"/>
      <c r="R30" s="73"/>
      <c r="S30" s="73"/>
      <c r="T30" s="85"/>
      <c r="U30" s="71"/>
      <c r="V30" s="73"/>
      <c r="W30" s="73"/>
      <c r="X30" s="85"/>
    </row>
    <row r="31" spans="3:24" ht="12.75">
      <c r="C31" s="88">
        <v>17</v>
      </c>
      <c r="D31" s="72" t="s">
        <v>203</v>
      </c>
      <c r="E31" s="262">
        <f>I31+M31+Q31+U31</f>
        <v>12.3124</v>
      </c>
      <c r="F31" s="267">
        <f>J31+N31+R31+V31</f>
        <v>12.3124</v>
      </c>
      <c r="G31" s="73"/>
      <c r="H31" s="83"/>
      <c r="I31" s="261">
        <v>0.75273</v>
      </c>
      <c r="J31" s="260">
        <v>0.75273</v>
      </c>
      <c r="K31" s="73"/>
      <c r="L31" s="85"/>
      <c r="M31" s="70"/>
      <c r="N31" s="73"/>
      <c r="O31" s="73"/>
      <c r="P31" s="83"/>
      <c r="Q31" s="71"/>
      <c r="R31" s="73"/>
      <c r="S31" s="73"/>
      <c r="T31" s="85"/>
      <c r="U31" s="261">
        <v>11.55967</v>
      </c>
      <c r="V31" s="260">
        <v>11.55967</v>
      </c>
      <c r="W31" s="260">
        <v>2.46796</v>
      </c>
      <c r="X31" s="266"/>
    </row>
    <row r="32" spans="3:24" ht="12.75">
      <c r="C32" s="88">
        <v>18</v>
      </c>
      <c r="D32" s="72" t="s">
        <v>204</v>
      </c>
      <c r="E32" s="262">
        <f aca="true" t="shared" si="5" ref="E32:G37">I32+M32+Q32+U32</f>
        <v>0.37</v>
      </c>
      <c r="F32" s="267">
        <f t="shared" si="5"/>
        <v>0.37</v>
      </c>
      <c r="G32" s="267">
        <f t="shared" si="5"/>
        <v>0.28</v>
      </c>
      <c r="H32" s="83"/>
      <c r="I32" s="71">
        <v>0.37</v>
      </c>
      <c r="J32" s="73">
        <v>0.37</v>
      </c>
      <c r="K32" s="73">
        <v>0.28</v>
      </c>
      <c r="L32" s="85"/>
      <c r="M32" s="70"/>
      <c r="N32" s="73"/>
      <c r="O32" s="73"/>
      <c r="P32" s="83"/>
      <c r="Q32" s="71"/>
      <c r="R32" s="73"/>
      <c r="S32" s="73"/>
      <c r="T32" s="85"/>
      <c r="U32" s="71"/>
      <c r="V32" s="73"/>
      <c r="W32" s="73"/>
      <c r="X32" s="85"/>
    </row>
    <row r="33" spans="3:24" ht="12.75">
      <c r="C33" s="88">
        <v>19</v>
      </c>
      <c r="D33" s="75" t="s">
        <v>84</v>
      </c>
      <c r="E33" s="273">
        <f t="shared" si="5"/>
        <v>0</v>
      </c>
      <c r="F33" s="274">
        <f t="shared" si="5"/>
        <v>0</v>
      </c>
      <c r="G33" s="272">
        <f aca="true" t="shared" si="6" ref="G33:G39">K33+O33+S33+W33</f>
        <v>0</v>
      </c>
      <c r="H33" s="79"/>
      <c r="I33" s="80"/>
      <c r="J33" s="78"/>
      <c r="K33" s="78"/>
      <c r="L33" s="81"/>
      <c r="M33" s="76"/>
      <c r="N33" s="78"/>
      <c r="O33" s="87"/>
      <c r="P33" s="79"/>
      <c r="Q33" s="80"/>
      <c r="R33" s="78"/>
      <c r="S33" s="78"/>
      <c r="T33" s="81"/>
      <c r="U33" s="80"/>
      <c r="V33" s="78"/>
      <c r="W33" s="78"/>
      <c r="X33" s="81"/>
    </row>
    <row r="34" spans="3:24" ht="12.75">
      <c r="C34" s="88">
        <v>20</v>
      </c>
      <c r="D34" s="75" t="s">
        <v>107</v>
      </c>
      <c r="E34" s="273">
        <f t="shared" si="5"/>
        <v>7.04</v>
      </c>
      <c r="F34" s="274">
        <f t="shared" si="5"/>
        <v>7.04</v>
      </c>
      <c r="G34" s="272">
        <f t="shared" si="6"/>
        <v>5.37</v>
      </c>
      <c r="H34" s="79">
        <f>L34+P34+T34+X34</f>
        <v>0</v>
      </c>
      <c r="I34" s="80">
        <v>7.04</v>
      </c>
      <c r="J34" s="78">
        <v>7.04</v>
      </c>
      <c r="K34" s="78">
        <v>5.37</v>
      </c>
      <c r="L34" s="81"/>
      <c r="M34" s="76"/>
      <c r="N34" s="78"/>
      <c r="O34" s="78"/>
      <c r="P34" s="79"/>
      <c r="Q34" s="80"/>
      <c r="R34" s="78"/>
      <c r="S34" s="78"/>
      <c r="T34" s="81"/>
      <c r="U34" s="98"/>
      <c r="V34" s="78"/>
      <c r="W34" s="78"/>
      <c r="X34" s="81"/>
    </row>
    <row r="35" spans="3:24" ht="12.75">
      <c r="C35" s="88">
        <v>21</v>
      </c>
      <c r="D35" s="75" t="s">
        <v>108</v>
      </c>
      <c r="E35" s="273">
        <f t="shared" si="5"/>
        <v>16.69903</v>
      </c>
      <c r="F35" s="274">
        <f t="shared" si="5"/>
        <v>16.69903</v>
      </c>
      <c r="G35" s="272">
        <f t="shared" si="6"/>
        <v>12.751009999999999</v>
      </c>
      <c r="H35" s="79">
        <f>L35++P35+T35+X35</f>
        <v>0</v>
      </c>
      <c r="I35" s="80">
        <v>14.919</v>
      </c>
      <c r="J35" s="78">
        <v>14.919</v>
      </c>
      <c r="K35" s="78">
        <v>11.392</v>
      </c>
      <c r="L35" s="81"/>
      <c r="M35" s="253">
        <v>1.78003</v>
      </c>
      <c r="N35" s="254">
        <v>1.78003</v>
      </c>
      <c r="O35" s="254">
        <v>1.35901</v>
      </c>
      <c r="P35" s="83"/>
      <c r="Q35" s="80"/>
      <c r="R35" s="73"/>
      <c r="S35" s="73"/>
      <c r="T35" s="85"/>
      <c r="U35" s="98"/>
      <c r="V35" s="78"/>
      <c r="W35" s="78"/>
      <c r="X35" s="81"/>
    </row>
    <row r="36" spans="3:24" ht="12.75">
      <c r="C36" s="88">
        <v>22</v>
      </c>
      <c r="D36" s="100" t="s">
        <v>157</v>
      </c>
      <c r="E36" s="273">
        <f t="shared" si="5"/>
        <v>9.845</v>
      </c>
      <c r="F36" s="274">
        <f t="shared" si="5"/>
        <v>9.845</v>
      </c>
      <c r="G36" s="272">
        <f t="shared" si="6"/>
        <v>5.892</v>
      </c>
      <c r="H36" s="79"/>
      <c r="I36" s="80">
        <v>9.845</v>
      </c>
      <c r="J36" s="78">
        <v>9.845</v>
      </c>
      <c r="K36" s="78">
        <v>5.892</v>
      </c>
      <c r="L36" s="81"/>
      <c r="M36" s="70"/>
      <c r="N36" s="73"/>
      <c r="O36" s="73"/>
      <c r="P36" s="83"/>
      <c r="Q36" s="80"/>
      <c r="R36" s="78"/>
      <c r="S36" s="78"/>
      <c r="T36" s="85"/>
      <c r="U36" s="80"/>
      <c r="V36" s="78"/>
      <c r="W36" s="78"/>
      <c r="X36" s="81"/>
    </row>
    <row r="37" spans="3:24" ht="12.75">
      <c r="C37" s="88">
        <v>23</v>
      </c>
      <c r="D37" s="91" t="s">
        <v>205</v>
      </c>
      <c r="E37" s="265">
        <f t="shared" si="5"/>
        <v>2.15577</v>
      </c>
      <c r="F37" s="268">
        <f t="shared" si="5"/>
        <v>2.15577</v>
      </c>
      <c r="G37" s="272">
        <f t="shared" si="6"/>
        <v>1.6460000000000001</v>
      </c>
      <c r="H37" s="79">
        <f>L37++P37+T37+X37</f>
        <v>0</v>
      </c>
      <c r="I37" s="80">
        <v>1.716</v>
      </c>
      <c r="J37" s="78">
        <v>1.716</v>
      </c>
      <c r="K37" s="78">
        <v>1.31</v>
      </c>
      <c r="L37" s="81"/>
      <c r="M37" s="255">
        <v>0.43977</v>
      </c>
      <c r="N37" s="246">
        <v>0.43977</v>
      </c>
      <c r="O37" s="246">
        <v>0.336</v>
      </c>
      <c r="P37" s="83"/>
      <c r="Q37" s="80"/>
      <c r="R37" s="78"/>
      <c r="S37" s="78"/>
      <c r="T37" s="85"/>
      <c r="U37" s="80"/>
      <c r="V37" s="78"/>
      <c r="W37" s="78"/>
      <c r="X37" s="81"/>
    </row>
    <row r="38" spans="3:24" ht="12.75">
      <c r="C38" s="88">
        <v>24</v>
      </c>
      <c r="D38" s="102" t="s">
        <v>131</v>
      </c>
      <c r="E38" s="273">
        <f>I38+M38+Q38+U38</f>
        <v>14.875</v>
      </c>
      <c r="F38" s="274">
        <f>J38+N38+R38+V38</f>
        <v>14.875</v>
      </c>
      <c r="G38" s="272">
        <f t="shared" si="6"/>
        <v>11.357</v>
      </c>
      <c r="H38" s="79"/>
      <c r="I38" s="80">
        <v>14.875</v>
      </c>
      <c r="J38" s="78">
        <v>14.875</v>
      </c>
      <c r="K38" s="78">
        <v>11.357</v>
      </c>
      <c r="L38" s="81"/>
      <c r="M38" s="76"/>
      <c r="N38" s="78"/>
      <c r="O38" s="78"/>
      <c r="P38" s="83"/>
      <c r="Q38" s="80"/>
      <c r="R38" s="73"/>
      <c r="S38" s="73"/>
      <c r="T38" s="85"/>
      <c r="U38" s="80"/>
      <c r="V38" s="78"/>
      <c r="W38" s="78"/>
      <c r="X38" s="81"/>
    </row>
    <row r="39" spans="3:24" ht="25.5">
      <c r="C39" s="88">
        <v>25</v>
      </c>
      <c r="D39" s="94" t="s">
        <v>141</v>
      </c>
      <c r="E39" s="265">
        <f aca="true" t="shared" si="7" ref="E39:H50">I39+M39+Q39+U39</f>
        <v>2.93</v>
      </c>
      <c r="F39" s="268">
        <f t="shared" si="7"/>
        <v>2.93</v>
      </c>
      <c r="G39" s="252">
        <f t="shared" si="6"/>
        <v>1.64</v>
      </c>
      <c r="H39" s="79"/>
      <c r="I39" s="80">
        <v>2.93</v>
      </c>
      <c r="J39" s="78">
        <v>2.93</v>
      </c>
      <c r="K39" s="78">
        <v>1.64</v>
      </c>
      <c r="L39" s="81"/>
      <c r="M39" s="76"/>
      <c r="N39" s="78"/>
      <c r="O39" s="78"/>
      <c r="P39" s="83"/>
      <c r="Q39" s="71"/>
      <c r="R39" s="73"/>
      <c r="S39" s="73"/>
      <c r="T39" s="85"/>
      <c r="U39" s="80"/>
      <c r="V39" s="78"/>
      <c r="W39" s="78"/>
      <c r="X39" s="81"/>
    </row>
    <row r="40" spans="3:24" ht="12.75">
      <c r="C40" s="88">
        <v>26</v>
      </c>
      <c r="D40" s="75" t="s">
        <v>110</v>
      </c>
      <c r="E40" s="265">
        <f t="shared" si="7"/>
        <v>3.75209</v>
      </c>
      <c r="F40" s="268">
        <f t="shared" si="7"/>
        <v>3.75209</v>
      </c>
      <c r="G40" s="252">
        <f t="shared" si="7"/>
        <v>2.8650200000000003</v>
      </c>
      <c r="H40" s="79"/>
      <c r="I40" s="80">
        <v>1.993</v>
      </c>
      <c r="J40" s="78">
        <v>1.993</v>
      </c>
      <c r="K40" s="78">
        <v>1.522</v>
      </c>
      <c r="L40" s="81"/>
      <c r="M40" s="251">
        <v>1.75909</v>
      </c>
      <c r="N40" s="252">
        <v>1.75909</v>
      </c>
      <c r="O40" s="252">
        <v>1.34302</v>
      </c>
      <c r="P40" s="83"/>
      <c r="Q40" s="71"/>
      <c r="R40" s="73"/>
      <c r="S40" s="73"/>
      <c r="T40" s="85"/>
      <c r="U40" s="80"/>
      <c r="V40" s="78"/>
      <c r="W40" s="78"/>
      <c r="X40" s="81"/>
    </row>
    <row r="41" spans="3:24" ht="12.75">
      <c r="C41" s="88">
        <v>27</v>
      </c>
      <c r="D41" s="75" t="s">
        <v>111</v>
      </c>
      <c r="E41" s="265">
        <f t="shared" si="7"/>
        <v>2.71009</v>
      </c>
      <c r="F41" s="268">
        <f t="shared" si="7"/>
        <v>2.71009</v>
      </c>
      <c r="G41" s="252">
        <f t="shared" si="7"/>
        <v>2.06902</v>
      </c>
      <c r="H41" s="79"/>
      <c r="I41" s="80">
        <v>0.951</v>
      </c>
      <c r="J41" s="78">
        <v>0.951</v>
      </c>
      <c r="K41" s="78">
        <v>0.726</v>
      </c>
      <c r="L41" s="81"/>
      <c r="M41" s="251">
        <v>1.75909</v>
      </c>
      <c r="N41" s="252">
        <v>1.75909</v>
      </c>
      <c r="O41" s="252">
        <v>1.34302</v>
      </c>
      <c r="P41" s="83"/>
      <c r="Q41" s="80"/>
      <c r="R41" s="78"/>
      <c r="S41" s="73"/>
      <c r="T41" s="85"/>
      <c r="U41" s="80"/>
      <c r="V41" s="78"/>
      <c r="W41" s="78"/>
      <c r="X41" s="81"/>
    </row>
    <row r="42" spans="3:24" ht="12.75">
      <c r="C42" s="88">
        <f aca="true" t="shared" si="8" ref="C42:C81">+C41+1</f>
        <v>28</v>
      </c>
      <c r="D42" s="75" t="s">
        <v>112</v>
      </c>
      <c r="E42" s="265">
        <f t="shared" si="7"/>
        <v>3.07186</v>
      </c>
      <c r="F42" s="268">
        <f t="shared" si="7"/>
        <v>3.07186</v>
      </c>
      <c r="G42" s="252">
        <f t="shared" si="7"/>
        <v>2.34478</v>
      </c>
      <c r="H42" s="79"/>
      <c r="I42" s="80">
        <v>0.873</v>
      </c>
      <c r="J42" s="78">
        <v>0.873</v>
      </c>
      <c r="K42" s="78">
        <v>0.666</v>
      </c>
      <c r="L42" s="81"/>
      <c r="M42" s="251">
        <v>2.19886</v>
      </c>
      <c r="N42" s="252">
        <v>2.19886</v>
      </c>
      <c r="O42" s="252">
        <v>1.67878</v>
      </c>
      <c r="P42" s="83"/>
      <c r="Q42" s="71"/>
      <c r="R42" s="73"/>
      <c r="S42" s="73"/>
      <c r="T42" s="85"/>
      <c r="U42" s="80"/>
      <c r="V42" s="78"/>
      <c r="W42" s="78"/>
      <c r="X42" s="81"/>
    </row>
    <row r="43" spans="3:24" ht="12.75">
      <c r="C43" s="88">
        <f t="shared" si="8"/>
        <v>29</v>
      </c>
      <c r="D43" s="75" t="s">
        <v>113</v>
      </c>
      <c r="E43" s="265">
        <f t="shared" si="7"/>
        <v>2.00977</v>
      </c>
      <c r="F43" s="268">
        <f t="shared" si="7"/>
        <v>2.00977</v>
      </c>
      <c r="G43" s="252">
        <f t="shared" si="7"/>
        <v>1.53375</v>
      </c>
      <c r="H43" s="79"/>
      <c r="I43" s="80">
        <v>1.57</v>
      </c>
      <c r="J43" s="78">
        <v>1.57</v>
      </c>
      <c r="K43" s="78">
        <v>1.198</v>
      </c>
      <c r="L43" s="81"/>
      <c r="M43" s="251">
        <v>0.43977</v>
      </c>
      <c r="N43" s="252">
        <v>0.43977</v>
      </c>
      <c r="O43" s="252">
        <v>0.33575</v>
      </c>
      <c r="P43" s="83"/>
      <c r="Q43" s="71"/>
      <c r="R43" s="73"/>
      <c r="S43" s="73"/>
      <c r="T43" s="85"/>
      <c r="U43" s="80"/>
      <c r="V43" s="78"/>
      <c r="W43" s="78"/>
      <c r="X43" s="81"/>
    </row>
    <row r="44" spans="3:24" ht="12.75">
      <c r="C44" s="88">
        <f t="shared" si="8"/>
        <v>30</v>
      </c>
      <c r="D44" s="75" t="s">
        <v>114</v>
      </c>
      <c r="E44" s="265">
        <f t="shared" si="7"/>
        <v>1.31954</v>
      </c>
      <c r="F44" s="268">
        <f t="shared" si="7"/>
        <v>1.31954</v>
      </c>
      <c r="G44" s="252">
        <f t="shared" si="7"/>
        <v>1.0115</v>
      </c>
      <c r="H44" s="79"/>
      <c r="I44" s="80">
        <v>0.44</v>
      </c>
      <c r="J44" s="78">
        <v>0.44</v>
      </c>
      <c r="K44" s="78">
        <v>0.34</v>
      </c>
      <c r="L44" s="81"/>
      <c r="M44" s="251">
        <v>0.87954</v>
      </c>
      <c r="N44" s="252">
        <v>0.87954</v>
      </c>
      <c r="O44" s="252">
        <v>0.6715</v>
      </c>
      <c r="P44" s="83"/>
      <c r="Q44" s="71"/>
      <c r="R44" s="73"/>
      <c r="S44" s="73"/>
      <c r="T44" s="85"/>
      <c r="U44" s="80"/>
      <c r="V44" s="78"/>
      <c r="W44" s="78"/>
      <c r="X44" s="81"/>
    </row>
    <row r="45" spans="3:24" ht="12.75">
      <c r="C45" s="88">
        <f t="shared" si="8"/>
        <v>31</v>
      </c>
      <c r="D45" s="103" t="s">
        <v>115</v>
      </c>
      <c r="E45" s="265">
        <f t="shared" si="7"/>
        <v>2.87027</v>
      </c>
      <c r="F45" s="268">
        <f t="shared" si="7"/>
        <v>2.87027</v>
      </c>
      <c r="G45" s="252">
        <f t="shared" si="7"/>
        <v>2.19275</v>
      </c>
      <c r="H45" s="79"/>
      <c r="I45" s="80">
        <v>0.64</v>
      </c>
      <c r="J45" s="78">
        <v>0.64</v>
      </c>
      <c r="K45" s="78">
        <v>0.49</v>
      </c>
      <c r="L45" s="81"/>
      <c r="M45" s="251">
        <v>2.23027</v>
      </c>
      <c r="N45" s="252">
        <v>2.23027</v>
      </c>
      <c r="O45" s="252">
        <v>1.70275</v>
      </c>
      <c r="P45" s="83"/>
      <c r="Q45" s="71"/>
      <c r="R45" s="73"/>
      <c r="S45" s="73"/>
      <c r="T45" s="85"/>
      <c r="U45" s="80"/>
      <c r="V45" s="78"/>
      <c r="W45" s="78"/>
      <c r="X45" s="81"/>
    </row>
    <row r="46" spans="3:24" ht="12.75">
      <c r="C46" s="88">
        <f t="shared" si="8"/>
        <v>32</v>
      </c>
      <c r="D46" s="75" t="s">
        <v>206</v>
      </c>
      <c r="E46" s="265">
        <f t="shared" si="7"/>
        <v>3.96086</v>
      </c>
      <c r="F46" s="268">
        <f t="shared" si="7"/>
        <v>3.96086</v>
      </c>
      <c r="G46" s="252">
        <f t="shared" si="7"/>
        <v>3.023778</v>
      </c>
      <c r="H46" s="79"/>
      <c r="I46" s="80">
        <v>1.762</v>
      </c>
      <c r="J46" s="78">
        <v>1.762</v>
      </c>
      <c r="K46" s="78">
        <v>1.345</v>
      </c>
      <c r="L46" s="81"/>
      <c r="M46" s="251">
        <v>2.19886</v>
      </c>
      <c r="N46" s="252">
        <v>2.19886</v>
      </c>
      <c r="O46" s="252">
        <v>1.678778</v>
      </c>
      <c r="P46" s="83"/>
      <c r="Q46" s="80"/>
      <c r="R46" s="78"/>
      <c r="S46" s="78"/>
      <c r="T46" s="85"/>
      <c r="U46" s="80"/>
      <c r="V46" s="78"/>
      <c r="W46" s="78"/>
      <c r="X46" s="81"/>
    </row>
    <row r="47" spans="3:24" ht="12.75">
      <c r="C47" s="88">
        <f t="shared" si="8"/>
        <v>33</v>
      </c>
      <c r="D47" s="75" t="s">
        <v>117</v>
      </c>
      <c r="E47" s="265">
        <f t="shared" si="7"/>
        <v>1.11954</v>
      </c>
      <c r="F47" s="268">
        <f t="shared" si="7"/>
        <v>1.11954</v>
      </c>
      <c r="G47" s="252">
        <f t="shared" si="7"/>
        <v>0.78151</v>
      </c>
      <c r="H47" s="79"/>
      <c r="I47" s="80">
        <v>0.24</v>
      </c>
      <c r="J47" s="78">
        <v>0.24</v>
      </c>
      <c r="K47" s="78">
        <v>0.11</v>
      </c>
      <c r="L47" s="81"/>
      <c r="M47" s="251">
        <v>0.87954</v>
      </c>
      <c r="N47" s="252">
        <v>0.87954</v>
      </c>
      <c r="O47" s="252">
        <v>0.67151</v>
      </c>
      <c r="P47" s="83"/>
      <c r="Q47" s="80"/>
      <c r="R47" s="78"/>
      <c r="S47" s="78"/>
      <c r="T47" s="85"/>
      <c r="U47" s="80"/>
      <c r="V47" s="87"/>
      <c r="W47" s="78"/>
      <c r="X47" s="81"/>
    </row>
    <row r="48" spans="3:24" ht="12.75">
      <c r="C48" s="88">
        <f t="shared" si="8"/>
        <v>34</v>
      </c>
      <c r="D48" s="75" t="s">
        <v>132</v>
      </c>
      <c r="E48" s="265">
        <f t="shared" si="7"/>
        <v>3.41986</v>
      </c>
      <c r="F48" s="268">
        <f t="shared" si="7"/>
        <v>3.41986</v>
      </c>
      <c r="G48" s="252">
        <f t="shared" si="7"/>
        <v>2.61078</v>
      </c>
      <c r="H48" s="79"/>
      <c r="I48" s="80">
        <v>1.221</v>
      </c>
      <c r="J48" s="78">
        <v>1.221</v>
      </c>
      <c r="K48" s="78">
        <v>0.932</v>
      </c>
      <c r="L48" s="81"/>
      <c r="M48" s="251">
        <v>2.19886</v>
      </c>
      <c r="N48" s="252">
        <v>2.19886</v>
      </c>
      <c r="O48" s="252">
        <v>1.67878</v>
      </c>
      <c r="P48" s="83"/>
      <c r="Q48" s="71"/>
      <c r="R48" s="73"/>
      <c r="S48" s="73"/>
      <c r="T48" s="85"/>
      <c r="U48" s="80"/>
      <c r="V48" s="78"/>
      <c r="W48" s="78"/>
      <c r="X48" s="81"/>
    </row>
    <row r="49" spans="3:24" ht="12.75">
      <c r="C49" s="104">
        <f t="shared" si="8"/>
        <v>35</v>
      </c>
      <c r="D49" s="103" t="s">
        <v>118</v>
      </c>
      <c r="E49" s="275">
        <f t="shared" si="7"/>
        <v>2.8738599999999996</v>
      </c>
      <c r="F49" s="276">
        <f t="shared" si="7"/>
        <v>2.8738599999999996</v>
      </c>
      <c r="G49" s="277">
        <f t="shared" si="7"/>
        <v>2.19377</v>
      </c>
      <c r="H49" s="107">
        <f t="shared" si="7"/>
        <v>0</v>
      </c>
      <c r="I49" s="108">
        <v>0.675</v>
      </c>
      <c r="J49" s="106">
        <v>0.675</v>
      </c>
      <c r="K49" s="106">
        <v>0.515</v>
      </c>
      <c r="L49" s="109"/>
      <c r="M49" s="251">
        <v>2.19886</v>
      </c>
      <c r="N49" s="252">
        <v>2.19886</v>
      </c>
      <c r="O49" s="252">
        <v>1.67877</v>
      </c>
      <c r="P49" s="110"/>
      <c r="Q49" s="111"/>
      <c r="R49" s="112"/>
      <c r="S49" s="112"/>
      <c r="T49" s="113"/>
      <c r="U49" s="108"/>
      <c r="V49" s="106"/>
      <c r="W49" s="106"/>
      <c r="X49" s="109"/>
    </row>
    <row r="50" spans="3:24" ht="12.75" hidden="1">
      <c r="C50" s="114">
        <v>111</v>
      </c>
      <c r="D50" s="66" t="s">
        <v>207</v>
      </c>
      <c r="E50" s="278" t="e">
        <f t="shared" si="7"/>
        <v>#REF!</v>
      </c>
      <c r="F50" s="279" t="e">
        <f>J50+N50+R50+V50</f>
        <v>#REF!</v>
      </c>
      <c r="G50" s="280" t="e">
        <f t="shared" si="7"/>
        <v>#REF!</v>
      </c>
      <c r="H50" s="118" t="e">
        <f>L50++P50+T50+X50</f>
        <v>#REF!</v>
      </c>
      <c r="I50" s="119"/>
      <c r="J50" s="116"/>
      <c r="K50" s="116"/>
      <c r="L50" s="120"/>
      <c r="M50" s="121"/>
      <c r="N50" s="116"/>
      <c r="O50" s="116"/>
      <c r="P50" s="122" t="e">
        <f>#REF!+P15+#REF!+#REF!+#REF!+P18+#REF!+P22+#REF!+P25+#REF!+#REF!+P29+P33+P34+P35+P36+P37+P38+#REF!+SUM(P39:P49)</f>
        <v>#REF!</v>
      </c>
      <c r="Q50" s="119" t="e">
        <f>Q15+#REF!+#REF!+#REF!+Q18+#REF!+Q22+#REF!+Q25+#REF!+#REF!+Q29+Q33+Q34+Q35+Q36+Q37+Q38+SUM(Q39:Q49)+#REF!</f>
        <v>#REF!</v>
      </c>
      <c r="R50" s="115" t="e">
        <f>R15+#REF!+#REF!+#REF!+R18+#REF!+R22+#REF!+R25+#REF!+#REF!+R29+R33+R34+R35+R36+R37+R38+SUM(R39:R49)+#REF!</f>
        <v>#REF!</v>
      </c>
      <c r="S50" s="115" t="e">
        <f>S15+#REF!+#REF!+#REF!+S18+#REF!+S22+#REF!+S25+#REF!+#REF!+S29+S33+S34+S35+S36+S37+S38+SUM(S39:S49)+#REF!</f>
        <v>#REF!</v>
      </c>
      <c r="T50" s="123"/>
      <c r="U50" s="119"/>
      <c r="V50" s="115"/>
      <c r="W50" s="115"/>
      <c r="X50" s="123"/>
    </row>
    <row r="51" spans="3:24" ht="12.75">
      <c r="C51" s="88">
        <v>35</v>
      </c>
      <c r="D51" s="75" t="s">
        <v>133</v>
      </c>
      <c r="E51" s="265">
        <f aca="true" t="shared" si="9" ref="E51:G56">+I51+M51+Q51+U51</f>
        <v>7.95577</v>
      </c>
      <c r="F51" s="268">
        <f t="shared" si="9"/>
        <v>7.95577</v>
      </c>
      <c r="G51" s="252">
        <f t="shared" si="9"/>
        <v>5.9407499999999995</v>
      </c>
      <c r="H51" s="79"/>
      <c r="I51" s="80">
        <v>2.868</v>
      </c>
      <c r="J51" s="78">
        <v>2.868</v>
      </c>
      <c r="K51" s="87">
        <v>2.056</v>
      </c>
      <c r="L51" s="85"/>
      <c r="M51" s="265">
        <v>3.25277</v>
      </c>
      <c r="N51" s="252">
        <v>3.25277</v>
      </c>
      <c r="O51" s="252">
        <v>2.48375</v>
      </c>
      <c r="P51" s="83"/>
      <c r="Q51" s="80">
        <f aca="true" t="shared" si="10" ref="Q51:Q83">+R51+T51</f>
        <v>1.835</v>
      </c>
      <c r="R51" s="78">
        <v>1.835</v>
      </c>
      <c r="S51" s="78">
        <v>1.401</v>
      </c>
      <c r="T51" s="81"/>
      <c r="U51" s="80"/>
      <c r="V51" s="78"/>
      <c r="W51" s="78"/>
      <c r="X51" s="81"/>
    </row>
    <row r="52" spans="3:24" ht="12.75">
      <c r="C52" s="88">
        <f t="shared" si="8"/>
        <v>36</v>
      </c>
      <c r="D52" s="75" t="s">
        <v>134</v>
      </c>
      <c r="E52" s="265">
        <f t="shared" si="9"/>
        <v>12.457769999999998</v>
      </c>
      <c r="F52" s="268">
        <f t="shared" si="9"/>
        <v>12.457769999999998</v>
      </c>
      <c r="G52" s="252">
        <f t="shared" si="9"/>
        <v>8.36575</v>
      </c>
      <c r="H52" s="79"/>
      <c r="I52" s="80">
        <v>6.023</v>
      </c>
      <c r="J52" s="78">
        <v>6.023</v>
      </c>
      <c r="K52" s="87">
        <v>3.453</v>
      </c>
      <c r="L52" s="85"/>
      <c r="M52" s="265">
        <v>4.77977</v>
      </c>
      <c r="N52" s="252">
        <v>4.77977</v>
      </c>
      <c r="O52" s="252">
        <v>3.64975</v>
      </c>
      <c r="P52" s="83"/>
      <c r="Q52" s="80">
        <f t="shared" si="10"/>
        <v>1.655</v>
      </c>
      <c r="R52" s="78">
        <v>1.655</v>
      </c>
      <c r="S52" s="78">
        <v>1.263</v>
      </c>
      <c r="T52" s="81"/>
      <c r="U52" s="80"/>
      <c r="V52" s="78"/>
      <c r="W52" s="78"/>
      <c r="X52" s="81"/>
    </row>
    <row r="53" spans="3:24" ht="12.75">
      <c r="C53" s="88">
        <f t="shared" si="8"/>
        <v>37</v>
      </c>
      <c r="D53" s="75" t="s">
        <v>119</v>
      </c>
      <c r="E53" s="265">
        <f t="shared" si="9"/>
        <v>4.337999999999999</v>
      </c>
      <c r="F53" s="268">
        <f t="shared" si="9"/>
        <v>4.337999999999999</v>
      </c>
      <c r="G53" s="252">
        <f t="shared" si="9"/>
        <v>3.311</v>
      </c>
      <c r="H53" s="79"/>
      <c r="I53" s="80">
        <v>2.268</v>
      </c>
      <c r="J53" s="78">
        <v>2.268</v>
      </c>
      <c r="K53" s="87">
        <v>1.731</v>
      </c>
      <c r="L53" s="81"/>
      <c r="M53" s="265">
        <f>N53+P53</f>
        <v>2.07</v>
      </c>
      <c r="N53" s="252">
        <v>2.07</v>
      </c>
      <c r="O53" s="252">
        <v>1.58</v>
      </c>
      <c r="P53" s="83"/>
      <c r="Q53" s="80"/>
      <c r="R53" s="78"/>
      <c r="S53" s="78"/>
      <c r="T53" s="81"/>
      <c r="U53" s="80"/>
      <c r="V53" s="78"/>
      <c r="W53" s="78"/>
      <c r="X53" s="81"/>
    </row>
    <row r="54" spans="3:24" ht="12.75">
      <c r="C54" s="88">
        <f t="shared" si="8"/>
        <v>38</v>
      </c>
      <c r="D54" s="75" t="s">
        <v>208</v>
      </c>
      <c r="E54" s="265">
        <f t="shared" si="9"/>
        <v>9.28977</v>
      </c>
      <c r="F54" s="268">
        <f t="shared" si="9"/>
        <v>9.28977</v>
      </c>
      <c r="G54" s="252">
        <f t="shared" si="9"/>
        <v>7.09275</v>
      </c>
      <c r="H54" s="79"/>
      <c r="I54" s="80">
        <v>2.982</v>
      </c>
      <c r="J54" s="78">
        <v>2.982</v>
      </c>
      <c r="K54" s="78">
        <v>2.277</v>
      </c>
      <c r="L54" s="85"/>
      <c r="M54" s="265">
        <v>5.54577</v>
      </c>
      <c r="N54" s="252">
        <v>5.54577</v>
      </c>
      <c r="O54" s="252">
        <v>4.23375</v>
      </c>
      <c r="P54" s="83"/>
      <c r="Q54" s="80">
        <f t="shared" si="10"/>
        <v>0.762</v>
      </c>
      <c r="R54" s="78">
        <v>0.762</v>
      </c>
      <c r="S54" s="78">
        <v>0.582</v>
      </c>
      <c r="T54" s="81"/>
      <c r="U54" s="80"/>
      <c r="V54" s="78"/>
      <c r="W54" s="78"/>
      <c r="X54" s="81"/>
    </row>
    <row r="55" spans="3:24" ht="12.75">
      <c r="C55" s="88">
        <f t="shared" si="8"/>
        <v>39</v>
      </c>
      <c r="D55" s="75" t="s">
        <v>209</v>
      </c>
      <c r="E55" s="265">
        <f t="shared" si="9"/>
        <v>2.6870000000000003</v>
      </c>
      <c r="F55" s="268">
        <f t="shared" si="9"/>
        <v>2.6870000000000003</v>
      </c>
      <c r="G55" s="252">
        <f t="shared" si="9"/>
        <v>2.052</v>
      </c>
      <c r="H55" s="79"/>
      <c r="I55" s="80">
        <v>1.262</v>
      </c>
      <c r="J55" s="78">
        <v>1.262</v>
      </c>
      <c r="K55" s="78">
        <v>0.964</v>
      </c>
      <c r="L55" s="85"/>
      <c r="M55" s="265">
        <f>N55+P55</f>
        <v>1.425</v>
      </c>
      <c r="N55" s="252">
        <v>1.425</v>
      </c>
      <c r="O55" s="252">
        <v>1.088</v>
      </c>
      <c r="P55" s="83"/>
      <c r="Q55" s="80"/>
      <c r="R55" s="78"/>
      <c r="S55" s="78"/>
      <c r="T55" s="81"/>
      <c r="U55" s="80"/>
      <c r="V55" s="78"/>
      <c r="W55" s="78"/>
      <c r="X55" s="81"/>
    </row>
    <row r="56" spans="3:24" ht="12.75">
      <c r="C56" s="88">
        <f t="shared" si="8"/>
        <v>40</v>
      </c>
      <c r="D56" s="75" t="s">
        <v>210</v>
      </c>
      <c r="E56" s="265">
        <f t="shared" si="9"/>
        <v>3.997</v>
      </c>
      <c r="F56" s="268">
        <f t="shared" si="9"/>
        <v>3.997</v>
      </c>
      <c r="G56" s="252">
        <f t="shared" si="9"/>
        <v>3.052</v>
      </c>
      <c r="H56" s="79"/>
      <c r="I56" s="80">
        <v>1.325</v>
      </c>
      <c r="J56" s="78">
        <v>1.325</v>
      </c>
      <c r="K56" s="78">
        <v>1.012</v>
      </c>
      <c r="L56" s="85"/>
      <c r="M56" s="265">
        <f>N56+P56</f>
        <v>2.672</v>
      </c>
      <c r="N56" s="252">
        <v>2.672</v>
      </c>
      <c r="O56" s="252">
        <v>2.04</v>
      </c>
      <c r="P56" s="83"/>
      <c r="Q56" s="80"/>
      <c r="R56" s="78"/>
      <c r="S56" s="78"/>
      <c r="T56" s="81"/>
      <c r="U56" s="80"/>
      <c r="V56" s="78"/>
      <c r="W56" s="78"/>
      <c r="X56" s="81"/>
    </row>
    <row r="57" spans="3:24" ht="12.75">
      <c r="C57" s="88">
        <f t="shared" si="8"/>
        <v>41</v>
      </c>
      <c r="D57" s="75" t="s">
        <v>211</v>
      </c>
      <c r="E57" s="265">
        <f aca="true" t="shared" si="11" ref="E57:G58">I57+M57+Q57+U57</f>
        <v>1.2688899999999996</v>
      </c>
      <c r="F57" s="268">
        <f t="shared" si="11"/>
        <v>1.2688899999999996</v>
      </c>
      <c r="G57" s="252">
        <f t="shared" si="11"/>
        <v>0.9678800000000001</v>
      </c>
      <c r="H57" s="79"/>
      <c r="I57" s="80">
        <v>0.336</v>
      </c>
      <c r="J57" s="78">
        <v>0.336</v>
      </c>
      <c r="K57" s="78">
        <v>0.256</v>
      </c>
      <c r="L57" s="85"/>
      <c r="M57" s="265">
        <v>2.52289</v>
      </c>
      <c r="N57" s="252">
        <v>2.52289</v>
      </c>
      <c r="O57" s="252">
        <v>1.92588</v>
      </c>
      <c r="P57" s="83"/>
      <c r="Q57" s="80">
        <f t="shared" si="10"/>
        <v>-1.59</v>
      </c>
      <c r="R57" s="78">
        <v>-1.59</v>
      </c>
      <c r="S57" s="78">
        <v>-1.214</v>
      </c>
      <c r="T57" s="81"/>
      <c r="U57" s="80"/>
      <c r="V57" s="78"/>
      <c r="W57" s="78"/>
      <c r="X57" s="81"/>
    </row>
    <row r="58" spans="3:24" ht="12.75">
      <c r="C58" s="88">
        <f t="shared" si="8"/>
        <v>42</v>
      </c>
      <c r="D58" s="124" t="s">
        <v>212</v>
      </c>
      <c r="E58" s="265">
        <f t="shared" si="11"/>
        <v>4.227</v>
      </c>
      <c r="F58" s="268">
        <f t="shared" si="11"/>
        <v>4.227</v>
      </c>
      <c r="G58" s="252">
        <f t="shared" si="11"/>
        <v>3.227</v>
      </c>
      <c r="H58" s="79"/>
      <c r="I58" s="80">
        <v>0.297</v>
      </c>
      <c r="J58" s="78">
        <v>0.297</v>
      </c>
      <c r="K58" s="78">
        <v>0.227</v>
      </c>
      <c r="L58" s="81"/>
      <c r="M58" s="265">
        <f>N58+P58</f>
        <v>0.972</v>
      </c>
      <c r="N58" s="252">
        <v>0.972</v>
      </c>
      <c r="O58" s="252">
        <v>0.742</v>
      </c>
      <c r="P58" s="79"/>
      <c r="Q58" s="80">
        <f t="shared" si="10"/>
        <v>2.958</v>
      </c>
      <c r="R58" s="78">
        <v>2.958</v>
      </c>
      <c r="S58" s="78">
        <v>2.258</v>
      </c>
      <c r="T58" s="81"/>
      <c r="U58" s="80"/>
      <c r="V58" s="78"/>
      <c r="W58" s="78"/>
      <c r="X58" s="81"/>
    </row>
    <row r="59" spans="3:24" ht="12.75">
      <c r="C59" s="88">
        <v>43</v>
      </c>
      <c r="D59" s="75" t="s">
        <v>165</v>
      </c>
      <c r="E59" s="265">
        <f aca="true" t="shared" si="12" ref="E59:H69">+I59+M59+Q59+U59</f>
        <v>10.921770000000002</v>
      </c>
      <c r="F59" s="268">
        <f t="shared" si="12"/>
        <v>10.921770000000002</v>
      </c>
      <c r="G59" s="252">
        <f t="shared" si="12"/>
        <v>8.33875</v>
      </c>
      <c r="H59" s="79"/>
      <c r="I59" s="80">
        <v>4.4</v>
      </c>
      <c r="J59" s="78">
        <v>4.4</v>
      </c>
      <c r="K59" s="78">
        <v>3.36</v>
      </c>
      <c r="L59" s="81"/>
      <c r="M59" s="265">
        <v>5.15177</v>
      </c>
      <c r="N59" s="252">
        <v>5.15177</v>
      </c>
      <c r="O59" s="252">
        <v>3.93275</v>
      </c>
      <c r="P59" s="83"/>
      <c r="Q59" s="80">
        <f t="shared" si="10"/>
        <v>1.37</v>
      </c>
      <c r="R59" s="78">
        <v>1.37</v>
      </c>
      <c r="S59" s="78">
        <v>1.046</v>
      </c>
      <c r="T59" s="81"/>
      <c r="U59" s="80"/>
      <c r="V59" s="78"/>
      <c r="W59" s="78"/>
      <c r="X59" s="81"/>
    </row>
    <row r="60" spans="3:24" ht="12.75">
      <c r="C60" s="88">
        <f t="shared" si="8"/>
        <v>44</v>
      </c>
      <c r="D60" s="75" t="s">
        <v>121</v>
      </c>
      <c r="E60" s="265">
        <f t="shared" si="12"/>
        <v>6.743</v>
      </c>
      <c r="F60" s="268">
        <f t="shared" si="12"/>
        <v>6.743</v>
      </c>
      <c r="G60" s="252">
        <f t="shared" si="12"/>
        <v>5.147</v>
      </c>
      <c r="H60" s="79"/>
      <c r="I60" s="80">
        <v>0.84</v>
      </c>
      <c r="J60" s="78">
        <v>0.84</v>
      </c>
      <c r="K60" s="78">
        <v>0.64</v>
      </c>
      <c r="L60" s="81"/>
      <c r="M60" s="273">
        <f>N60+P60</f>
        <v>10.144</v>
      </c>
      <c r="N60" s="272">
        <v>10.144</v>
      </c>
      <c r="O60" s="272">
        <v>7.745</v>
      </c>
      <c r="P60" s="79"/>
      <c r="Q60" s="80">
        <f t="shared" si="10"/>
        <v>-4.241</v>
      </c>
      <c r="R60" s="78">
        <v>-4.241</v>
      </c>
      <c r="S60" s="78">
        <v>-3.238</v>
      </c>
      <c r="T60" s="81"/>
      <c r="U60" s="80"/>
      <c r="V60" s="78"/>
      <c r="W60" s="78"/>
      <c r="X60" s="81"/>
    </row>
    <row r="61" spans="3:24" ht="12.75">
      <c r="C61" s="88">
        <f t="shared" si="8"/>
        <v>45</v>
      </c>
      <c r="D61" s="75" t="s">
        <v>213</v>
      </c>
      <c r="E61" s="265">
        <f t="shared" si="12"/>
        <v>2.202</v>
      </c>
      <c r="F61" s="268">
        <f t="shared" si="12"/>
        <v>2.202</v>
      </c>
      <c r="G61" s="252">
        <f t="shared" si="12"/>
        <v>1.673</v>
      </c>
      <c r="H61" s="79"/>
      <c r="I61" s="80">
        <v>0.6</v>
      </c>
      <c r="J61" s="78">
        <v>0.6</v>
      </c>
      <c r="K61" s="78">
        <v>0.45</v>
      </c>
      <c r="L61" s="85"/>
      <c r="M61" s="273">
        <f>N61+P61</f>
        <v>1.602</v>
      </c>
      <c r="N61" s="272">
        <v>1.602</v>
      </c>
      <c r="O61" s="272">
        <v>1.223</v>
      </c>
      <c r="P61" s="83"/>
      <c r="Q61" s="80"/>
      <c r="R61" s="78"/>
      <c r="S61" s="78"/>
      <c r="T61" s="81"/>
      <c r="U61" s="80"/>
      <c r="V61" s="78"/>
      <c r="W61" s="78"/>
      <c r="X61" s="81"/>
    </row>
    <row r="62" spans="3:24" ht="12.75">
      <c r="C62" s="88">
        <v>46</v>
      </c>
      <c r="D62" s="75" t="s">
        <v>135</v>
      </c>
      <c r="E62" s="265">
        <f t="shared" si="12"/>
        <v>33.10877</v>
      </c>
      <c r="F62" s="268">
        <f t="shared" si="12"/>
        <v>33.10877</v>
      </c>
      <c r="G62" s="252">
        <f t="shared" si="12"/>
        <v>25.27775</v>
      </c>
      <c r="H62" s="79"/>
      <c r="I62" s="80">
        <v>1.669</v>
      </c>
      <c r="J62" s="78">
        <v>1.669</v>
      </c>
      <c r="K62" s="78">
        <v>1.274</v>
      </c>
      <c r="L62" s="85"/>
      <c r="M62" s="265">
        <v>3.12777</v>
      </c>
      <c r="N62" s="252">
        <v>3.12777</v>
      </c>
      <c r="O62" s="252">
        <v>2.38775</v>
      </c>
      <c r="P62" s="83"/>
      <c r="Q62" s="80">
        <f t="shared" si="10"/>
        <v>28.312</v>
      </c>
      <c r="R62" s="78">
        <v>28.312</v>
      </c>
      <c r="S62" s="78">
        <v>21.616</v>
      </c>
      <c r="T62" s="81"/>
      <c r="U62" s="80"/>
      <c r="V62" s="78"/>
      <c r="W62" s="78"/>
      <c r="X62" s="81"/>
    </row>
    <row r="63" spans="3:24" ht="12.75">
      <c r="C63" s="88">
        <f t="shared" si="8"/>
        <v>47</v>
      </c>
      <c r="D63" s="75" t="s">
        <v>166</v>
      </c>
      <c r="E63" s="265">
        <f t="shared" si="12"/>
        <v>1.9269999999999996</v>
      </c>
      <c r="F63" s="268">
        <f t="shared" si="12"/>
        <v>1.9269999999999996</v>
      </c>
      <c r="G63" s="252">
        <f t="shared" si="12"/>
        <v>1.4720000000000004</v>
      </c>
      <c r="H63" s="79"/>
      <c r="I63" s="80">
        <v>0.095</v>
      </c>
      <c r="J63" s="78">
        <v>0.095</v>
      </c>
      <c r="K63" s="78">
        <v>0.073</v>
      </c>
      <c r="L63" s="85"/>
      <c r="M63" s="273">
        <f>N63+P63</f>
        <v>5.915</v>
      </c>
      <c r="N63" s="272">
        <v>5.915</v>
      </c>
      <c r="O63" s="272">
        <v>4.516</v>
      </c>
      <c r="P63" s="83"/>
      <c r="Q63" s="80">
        <f t="shared" si="10"/>
        <v>-4.083</v>
      </c>
      <c r="R63" s="78">
        <v>-4.083</v>
      </c>
      <c r="S63" s="78">
        <v>-3.117</v>
      </c>
      <c r="T63" s="81"/>
      <c r="U63" s="80"/>
      <c r="V63" s="78"/>
      <c r="W63" s="78"/>
      <c r="X63" s="81"/>
    </row>
    <row r="64" spans="3:24" ht="12.75">
      <c r="C64" s="88">
        <v>48</v>
      </c>
      <c r="D64" s="125" t="s">
        <v>214</v>
      </c>
      <c r="E64" s="265">
        <f t="shared" si="12"/>
        <v>0.188</v>
      </c>
      <c r="F64" s="268">
        <f t="shared" si="12"/>
        <v>0.188</v>
      </c>
      <c r="G64" s="252">
        <f t="shared" si="12"/>
        <v>0.144</v>
      </c>
      <c r="H64" s="79"/>
      <c r="I64" s="80"/>
      <c r="J64" s="78"/>
      <c r="K64" s="78"/>
      <c r="L64" s="85"/>
      <c r="M64" s="273">
        <f>N64+P64</f>
        <v>0.188</v>
      </c>
      <c r="N64" s="272">
        <v>0.188</v>
      </c>
      <c r="O64" s="272">
        <v>0.144</v>
      </c>
      <c r="P64" s="83"/>
      <c r="Q64" s="80"/>
      <c r="R64" s="78"/>
      <c r="S64" s="78"/>
      <c r="T64" s="81"/>
      <c r="U64" s="80"/>
      <c r="V64" s="78"/>
      <c r="W64" s="78"/>
      <c r="X64" s="126"/>
    </row>
    <row r="65" spans="3:24" ht="12.75">
      <c r="C65" s="88">
        <v>49</v>
      </c>
      <c r="D65" s="75" t="s">
        <v>215</v>
      </c>
      <c r="E65" s="265">
        <f t="shared" si="12"/>
        <v>14.96977</v>
      </c>
      <c r="F65" s="268">
        <f t="shared" si="12"/>
        <v>14.96977</v>
      </c>
      <c r="G65" s="252">
        <f t="shared" si="12"/>
        <v>10.43275</v>
      </c>
      <c r="H65" s="79"/>
      <c r="I65" s="80">
        <v>3.23</v>
      </c>
      <c r="J65" s="78">
        <v>3.23</v>
      </c>
      <c r="K65" s="78">
        <v>1.47</v>
      </c>
      <c r="L65" s="85"/>
      <c r="M65" s="265">
        <v>5.06377</v>
      </c>
      <c r="N65" s="252">
        <v>5.06377</v>
      </c>
      <c r="O65" s="252">
        <v>3.86575</v>
      </c>
      <c r="P65" s="83"/>
      <c r="Q65" s="80">
        <f t="shared" si="10"/>
        <v>6.676</v>
      </c>
      <c r="R65" s="78">
        <v>6.676</v>
      </c>
      <c r="S65" s="78">
        <v>5.097</v>
      </c>
      <c r="T65" s="81"/>
      <c r="U65" s="80"/>
      <c r="V65" s="78"/>
      <c r="W65" s="78"/>
      <c r="X65" s="81"/>
    </row>
    <row r="66" spans="3:24" ht="12.75">
      <c r="C66" s="88">
        <v>50</v>
      </c>
      <c r="D66" s="75" t="s">
        <v>123</v>
      </c>
      <c r="E66" s="265">
        <f t="shared" si="12"/>
        <v>18.205890000000004</v>
      </c>
      <c r="F66" s="268">
        <f t="shared" si="12"/>
        <v>18.205890000000004</v>
      </c>
      <c r="G66" s="252">
        <f t="shared" si="12"/>
        <v>13.897889999999999</v>
      </c>
      <c r="H66" s="79">
        <f t="shared" si="12"/>
        <v>0</v>
      </c>
      <c r="I66" s="80">
        <v>9.55</v>
      </c>
      <c r="J66" s="78">
        <v>9.55</v>
      </c>
      <c r="K66" s="78">
        <v>7.29</v>
      </c>
      <c r="L66" s="85"/>
      <c r="M66" s="265">
        <v>27.46689</v>
      </c>
      <c r="N66" s="252">
        <v>27.46689</v>
      </c>
      <c r="O66" s="252">
        <v>20.96989</v>
      </c>
      <c r="P66" s="83"/>
      <c r="Q66" s="80">
        <f t="shared" si="10"/>
        <v>-18.811</v>
      </c>
      <c r="R66" s="78">
        <v>-18.811</v>
      </c>
      <c r="S66" s="78">
        <v>-14.362</v>
      </c>
      <c r="T66" s="81"/>
      <c r="U66" s="80"/>
      <c r="V66" s="78"/>
      <c r="W66" s="78"/>
      <c r="X66" s="81"/>
    </row>
    <row r="67" spans="3:24" ht="12.75">
      <c r="C67" s="88">
        <f t="shared" si="8"/>
        <v>51</v>
      </c>
      <c r="D67" s="75" t="s">
        <v>216</v>
      </c>
      <c r="E67" s="265">
        <f t="shared" si="12"/>
        <v>0</v>
      </c>
      <c r="F67" s="268">
        <f t="shared" si="12"/>
        <v>0</v>
      </c>
      <c r="G67" s="252">
        <f t="shared" si="12"/>
        <v>0</v>
      </c>
      <c r="H67" s="79">
        <f t="shared" si="12"/>
        <v>0</v>
      </c>
      <c r="I67" s="80"/>
      <c r="J67" s="78"/>
      <c r="K67" s="78"/>
      <c r="L67" s="81"/>
      <c r="M67" s="76"/>
      <c r="N67" s="78"/>
      <c r="O67" s="78"/>
      <c r="P67" s="79"/>
      <c r="Q67" s="80"/>
      <c r="R67" s="78"/>
      <c r="S67" s="78"/>
      <c r="T67" s="81"/>
      <c r="U67" s="80"/>
      <c r="V67" s="78"/>
      <c r="W67" s="78"/>
      <c r="X67" s="81"/>
    </row>
    <row r="68" spans="3:24" ht="12.75">
      <c r="C68" s="88">
        <v>52</v>
      </c>
      <c r="D68" s="75" t="s">
        <v>217</v>
      </c>
      <c r="E68" s="265">
        <f t="shared" si="12"/>
        <v>8.742999999999999</v>
      </c>
      <c r="F68" s="268">
        <f t="shared" si="12"/>
        <v>8.742999999999999</v>
      </c>
      <c r="G68" s="252">
        <f t="shared" si="12"/>
        <v>6.677000000000001</v>
      </c>
      <c r="H68" s="79"/>
      <c r="I68" s="80">
        <v>2.08</v>
      </c>
      <c r="J68" s="78">
        <v>2.08</v>
      </c>
      <c r="K68" s="78">
        <v>1.59</v>
      </c>
      <c r="L68" s="85"/>
      <c r="M68" s="76">
        <f>N68+P68</f>
        <v>21.521</v>
      </c>
      <c r="N68" s="78">
        <v>21.521</v>
      </c>
      <c r="O68" s="78">
        <v>16.431</v>
      </c>
      <c r="P68" s="83"/>
      <c r="Q68" s="80">
        <f t="shared" si="10"/>
        <v>-14.858</v>
      </c>
      <c r="R68" s="78">
        <v>-14.858</v>
      </c>
      <c r="S68" s="78">
        <v>-11.344</v>
      </c>
      <c r="T68" s="81"/>
      <c r="U68" s="80"/>
      <c r="V68" s="78"/>
      <c r="W68" s="78"/>
      <c r="X68" s="81"/>
    </row>
    <row r="69" spans="3:24" ht="12.75">
      <c r="C69" s="88">
        <f t="shared" si="8"/>
        <v>53</v>
      </c>
      <c r="D69" s="75" t="s">
        <v>124</v>
      </c>
      <c r="E69" s="265">
        <f t="shared" si="12"/>
        <v>5.729</v>
      </c>
      <c r="F69" s="268">
        <f t="shared" si="12"/>
        <v>5.729</v>
      </c>
      <c r="G69" s="252">
        <f t="shared" si="12"/>
        <v>4.367999999999999</v>
      </c>
      <c r="H69" s="79"/>
      <c r="I69" s="80">
        <v>0.48</v>
      </c>
      <c r="J69" s="78">
        <v>0.48</v>
      </c>
      <c r="K69" s="78">
        <v>0.36</v>
      </c>
      <c r="L69" s="81"/>
      <c r="M69" s="76">
        <f>N69+P69</f>
        <v>12.494</v>
      </c>
      <c r="N69" s="78">
        <v>12.494</v>
      </c>
      <c r="O69" s="78">
        <v>9.539</v>
      </c>
      <c r="P69" s="83"/>
      <c r="Q69" s="80">
        <f t="shared" si="10"/>
        <v>-7.245</v>
      </c>
      <c r="R69" s="78">
        <v>-7.245</v>
      </c>
      <c r="S69" s="78">
        <v>-5.531</v>
      </c>
      <c r="T69" s="81"/>
      <c r="U69" s="80"/>
      <c r="V69" s="78"/>
      <c r="W69" s="78"/>
      <c r="X69" s="81"/>
    </row>
    <row r="70" spans="3:24" ht="12.75">
      <c r="C70" s="88">
        <f t="shared" si="8"/>
        <v>54</v>
      </c>
      <c r="D70" s="75" t="s">
        <v>218</v>
      </c>
      <c r="E70" s="265">
        <f aca="true" t="shared" si="13" ref="E70:G71">I70+M70+Q70+U70</f>
        <v>0</v>
      </c>
      <c r="F70" s="268">
        <f t="shared" si="13"/>
        <v>0</v>
      </c>
      <c r="G70" s="252">
        <f t="shared" si="13"/>
        <v>0</v>
      </c>
      <c r="H70" s="79"/>
      <c r="I70" s="80"/>
      <c r="J70" s="78"/>
      <c r="K70" s="78"/>
      <c r="L70" s="81"/>
      <c r="M70" s="76"/>
      <c r="N70" s="78"/>
      <c r="O70" s="78"/>
      <c r="P70" s="79"/>
      <c r="Q70" s="80"/>
      <c r="R70" s="78"/>
      <c r="S70" s="78"/>
      <c r="T70" s="81"/>
      <c r="U70" s="80"/>
      <c r="V70" s="78"/>
      <c r="W70" s="78"/>
      <c r="X70" s="81"/>
    </row>
    <row r="71" spans="3:24" ht="12.75">
      <c r="C71" s="88">
        <f t="shared" si="8"/>
        <v>55</v>
      </c>
      <c r="D71" s="75" t="s">
        <v>219</v>
      </c>
      <c r="E71" s="265">
        <f t="shared" si="13"/>
        <v>25.25977</v>
      </c>
      <c r="F71" s="268">
        <f t="shared" si="13"/>
        <v>25.25977</v>
      </c>
      <c r="G71" s="252">
        <f t="shared" si="13"/>
        <v>19.28177</v>
      </c>
      <c r="H71" s="79"/>
      <c r="I71" s="80">
        <v>1.93</v>
      </c>
      <c r="J71" s="78">
        <v>1.93</v>
      </c>
      <c r="K71" s="78">
        <v>1.47</v>
      </c>
      <c r="L71" s="81"/>
      <c r="M71" s="265">
        <v>5.83177</v>
      </c>
      <c r="N71" s="252">
        <v>5.83177</v>
      </c>
      <c r="O71" s="252">
        <v>4.45277</v>
      </c>
      <c r="P71" s="83"/>
      <c r="Q71" s="80">
        <f t="shared" si="10"/>
        <v>17.498</v>
      </c>
      <c r="R71" s="78">
        <v>17.498</v>
      </c>
      <c r="S71" s="78">
        <v>13.359</v>
      </c>
      <c r="T71" s="81"/>
      <c r="U71" s="80"/>
      <c r="V71" s="78"/>
      <c r="W71" s="78"/>
      <c r="X71" s="81"/>
    </row>
    <row r="72" spans="3:24" ht="12.75">
      <c r="C72" s="88">
        <f t="shared" si="8"/>
        <v>56</v>
      </c>
      <c r="D72" s="75" t="s">
        <v>125</v>
      </c>
      <c r="E72" s="265">
        <f aca="true" t="shared" si="14" ref="E72:G74">+I72+M72+Q72+U72</f>
        <v>10.53277</v>
      </c>
      <c r="F72" s="268">
        <f t="shared" si="14"/>
        <v>10.53277</v>
      </c>
      <c r="G72" s="252">
        <f t="shared" si="14"/>
        <v>8.04175</v>
      </c>
      <c r="H72" s="79"/>
      <c r="I72" s="80">
        <v>0.463</v>
      </c>
      <c r="J72" s="78">
        <v>0.463</v>
      </c>
      <c r="K72" s="78">
        <v>0.353</v>
      </c>
      <c r="L72" s="81"/>
      <c r="M72" s="265">
        <v>9.69577</v>
      </c>
      <c r="N72" s="252">
        <v>9.69577</v>
      </c>
      <c r="O72" s="252">
        <v>7.40275</v>
      </c>
      <c r="P72" s="83"/>
      <c r="Q72" s="80">
        <f t="shared" si="10"/>
        <v>0.374</v>
      </c>
      <c r="R72" s="127">
        <v>0.374</v>
      </c>
      <c r="S72" s="78">
        <v>0.286</v>
      </c>
      <c r="T72" s="81"/>
      <c r="U72" s="80"/>
      <c r="V72" s="78"/>
      <c r="W72" s="78"/>
      <c r="X72" s="81"/>
    </row>
    <row r="73" spans="3:24" ht="12.75">
      <c r="C73" s="88">
        <f t="shared" si="8"/>
        <v>57</v>
      </c>
      <c r="D73" s="128" t="s">
        <v>220</v>
      </c>
      <c r="E73" s="265">
        <f t="shared" si="14"/>
        <v>2.4850000000000003</v>
      </c>
      <c r="F73" s="268">
        <f t="shared" si="14"/>
        <v>2.4850000000000003</v>
      </c>
      <c r="G73" s="252">
        <f t="shared" si="14"/>
        <v>1.8969999999999998</v>
      </c>
      <c r="H73" s="79"/>
      <c r="I73" s="80">
        <v>1.338</v>
      </c>
      <c r="J73" s="78">
        <v>1.338</v>
      </c>
      <c r="K73" s="78">
        <v>1.021</v>
      </c>
      <c r="L73" s="81"/>
      <c r="M73" s="76">
        <f>N73+P73</f>
        <v>1.147</v>
      </c>
      <c r="N73" s="78">
        <v>1.147</v>
      </c>
      <c r="O73" s="78">
        <v>0.876</v>
      </c>
      <c r="P73" s="79"/>
      <c r="Q73" s="80"/>
      <c r="R73" s="78"/>
      <c r="S73" s="78"/>
      <c r="T73" s="81"/>
      <c r="U73" s="80"/>
      <c r="V73" s="78"/>
      <c r="W73" s="78"/>
      <c r="X73" s="81"/>
    </row>
    <row r="74" spans="3:24" ht="12.75">
      <c r="C74" s="88">
        <v>58</v>
      </c>
      <c r="D74" s="75" t="s">
        <v>221</v>
      </c>
      <c r="E74" s="265">
        <f t="shared" si="14"/>
        <v>0</v>
      </c>
      <c r="F74" s="268">
        <f t="shared" si="14"/>
        <v>0</v>
      </c>
      <c r="G74" s="252">
        <f t="shared" si="14"/>
        <v>0</v>
      </c>
      <c r="H74" s="79"/>
      <c r="I74" s="80"/>
      <c r="J74" s="78"/>
      <c r="K74" s="78"/>
      <c r="L74" s="81"/>
      <c r="M74" s="76"/>
      <c r="N74" s="78"/>
      <c r="O74" s="78"/>
      <c r="P74" s="79"/>
      <c r="Q74" s="80"/>
      <c r="R74" s="78"/>
      <c r="S74" s="78"/>
      <c r="T74" s="81"/>
      <c r="U74" s="80"/>
      <c r="V74" s="78"/>
      <c r="W74" s="78"/>
      <c r="X74" s="81"/>
    </row>
    <row r="75" spans="3:24" ht="12.75">
      <c r="C75" s="88">
        <f t="shared" si="8"/>
        <v>59</v>
      </c>
      <c r="D75" s="75" t="s">
        <v>126</v>
      </c>
      <c r="E75" s="265">
        <f aca="true" t="shared" si="15" ref="E75:G76">I75+M75+Q75+U75</f>
        <v>7.3128899999999994</v>
      </c>
      <c r="F75" s="268">
        <f t="shared" si="15"/>
        <v>7.3128899999999994</v>
      </c>
      <c r="G75" s="252">
        <f t="shared" si="15"/>
        <v>5.576879999999998</v>
      </c>
      <c r="H75" s="79"/>
      <c r="I75" s="80">
        <v>3.65</v>
      </c>
      <c r="J75" s="78">
        <v>3.65</v>
      </c>
      <c r="K75" s="78">
        <v>2.78</v>
      </c>
      <c r="L75" s="81"/>
      <c r="M75" s="265">
        <v>11.33889</v>
      </c>
      <c r="N75" s="252">
        <v>11.33889</v>
      </c>
      <c r="O75" s="252">
        <v>8.65688</v>
      </c>
      <c r="P75" s="83"/>
      <c r="Q75" s="80">
        <f t="shared" si="10"/>
        <v>-7.676</v>
      </c>
      <c r="R75" s="78">
        <v>-7.676</v>
      </c>
      <c r="S75" s="78">
        <v>-5.86</v>
      </c>
      <c r="T75" s="81"/>
      <c r="U75" s="80"/>
      <c r="V75" s="78"/>
      <c r="W75" s="78"/>
      <c r="X75" s="81"/>
    </row>
    <row r="76" spans="3:24" ht="12.75">
      <c r="C76" s="88">
        <f t="shared" si="8"/>
        <v>60</v>
      </c>
      <c r="D76" s="75" t="s">
        <v>222</v>
      </c>
      <c r="E76" s="265">
        <f t="shared" si="15"/>
        <v>0</v>
      </c>
      <c r="F76" s="268">
        <f t="shared" si="15"/>
        <v>0</v>
      </c>
      <c r="G76" s="252">
        <f t="shared" si="15"/>
        <v>0</v>
      </c>
      <c r="H76" s="79"/>
      <c r="I76" s="80"/>
      <c r="J76" s="78"/>
      <c r="K76" s="78"/>
      <c r="L76" s="81"/>
      <c r="M76" s="76"/>
      <c r="N76" s="78"/>
      <c r="O76" s="78"/>
      <c r="P76" s="79"/>
      <c r="Q76" s="80"/>
      <c r="R76" s="78"/>
      <c r="S76" s="78"/>
      <c r="T76" s="81"/>
      <c r="U76" s="80"/>
      <c r="V76" s="78"/>
      <c r="W76" s="78"/>
      <c r="X76" s="81"/>
    </row>
    <row r="77" spans="3:24" ht="12.75">
      <c r="C77" s="88">
        <f t="shared" si="8"/>
        <v>61</v>
      </c>
      <c r="D77" s="75" t="s">
        <v>223</v>
      </c>
      <c r="E77" s="265">
        <f aca="true" t="shared" si="16" ref="E77:H86">+I77+M77+Q77+U77</f>
        <v>8.056000000000001</v>
      </c>
      <c r="F77" s="268">
        <f t="shared" si="16"/>
        <v>8.056000000000001</v>
      </c>
      <c r="G77" s="252">
        <f t="shared" si="16"/>
        <v>6.15</v>
      </c>
      <c r="H77" s="79"/>
      <c r="I77" s="80">
        <v>1.487</v>
      </c>
      <c r="J77" s="78">
        <v>1.487</v>
      </c>
      <c r="K77" s="78">
        <v>1.135</v>
      </c>
      <c r="L77" s="85"/>
      <c r="M77" s="76">
        <f>N77+P77</f>
        <v>10.569</v>
      </c>
      <c r="N77" s="78">
        <v>10.569</v>
      </c>
      <c r="O77" s="78">
        <v>8.069</v>
      </c>
      <c r="P77" s="83"/>
      <c r="Q77" s="80">
        <f t="shared" si="10"/>
        <v>-4</v>
      </c>
      <c r="R77" s="78">
        <v>-4</v>
      </c>
      <c r="S77" s="78">
        <v>-3.054</v>
      </c>
      <c r="T77" s="85"/>
      <c r="U77" s="80"/>
      <c r="V77" s="78"/>
      <c r="W77" s="78"/>
      <c r="X77" s="81"/>
    </row>
    <row r="78" spans="3:24" ht="12.75">
      <c r="C78" s="88">
        <f t="shared" si="8"/>
        <v>62</v>
      </c>
      <c r="D78" s="75" t="s">
        <v>149</v>
      </c>
      <c r="E78" s="265">
        <f t="shared" si="16"/>
        <v>2.9548900000000002</v>
      </c>
      <c r="F78" s="268">
        <f t="shared" si="16"/>
        <v>2.9548900000000002</v>
      </c>
      <c r="G78" s="252">
        <f t="shared" si="16"/>
        <v>2.2558799999999994</v>
      </c>
      <c r="H78" s="79"/>
      <c r="I78" s="80">
        <v>1.456</v>
      </c>
      <c r="J78" s="78">
        <v>1.456</v>
      </c>
      <c r="K78" s="78">
        <v>1.112</v>
      </c>
      <c r="L78" s="81"/>
      <c r="M78" s="265">
        <v>4.34889</v>
      </c>
      <c r="N78" s="252">
        <v>4.34889</v>
      </c>
      <c r="O78" s="269">
        <v>3.31988</v>
      </c>
      <c r="P78" s="79"/>
      <c r="Q78" s="80">
        <f t="shared" si="10"/>
        <v>-2.85</v>
      </c>
      <c r="R78" s="78">
        <v>-2.85</v>
      </c>
      <c r="S78" s="78">
        <v>-2.176</v>
      </c>
      <c r="T78" s="81"/>
      <c r="U78" s="80"/>
      <c r="V78" s="78"/>
      <c r="W78" s="78"/>
      <c r="X78" s="81"/>
    </row>
    <row r="79" spans="3:24" ht="12.75">
      <c r="C79" s="88">
        <v>63</v>
      </c>
      <c r="D79" s="75" t="s">
        <v>224</v>
      </c>
      <c r="E79" s="265">
        <f t="shared" si="16"/>
        <v>0.983</v>
      </c>
      <c r="F79" s="268">
        <f t="shared" si="16"/>
        <v>0.983</v>
      </c>
      <c r="G79" s="252">
        <f t="shared" si="16"/>
        <v>0.75</v>
      </c>
      <c r="H79" s="79"/>
      <c r="I79" s="80">
        <v>0.983</v>
      </c>
      <c r="J79" s="78">
        <v>0.983</v>
      </c>
      <c r="K79" s="78">
        <v>0.75</v>
      </c>
      <c r="L79" s="85"/>
      <c r="M79" s="265"/>
      <c r="N79" s="252"/>
      <c r="O79" s="252"/>
      <c r="P79" s="83"/>
      <c r="Q79" s="80"/>
      <c r="R79" s="78"/>
      <c r="S79" s="78"/>
      <c r="T79" s="81"/>
      <c r="U79" s="80"/>
      <c r="V79" s="78"/>
      <c r="W79" s="78"/>
      <c r="X79" s="81"/>
    </row>
    <row r="80" spans="3:24" ht="12.75">
      <c r="C80" s="88">
        <f t="shared" si="8"/>
        <v>64</v>
      </c>
      <c r="D80" s="75" t="s">
        <v>136</v>
      </c>
      <c r="E80" s="265">
        <f t="shared" si="16"/>
        <v>0.47</v>
      </c>
      <c r="F80" s="268">
        <f t="shared" si="16"/>
        <v>0.47</v>
      </c>
      <c r="G80" s="252">
        <f t="shared" si="16"/>
        <v>0.359</v>
      </c>
      <c r="H80" s="79"/>
      <c r="I80" s="80">
        <v>0.47</v>
      </c>
      <c r="J80" s="78">
        <v>0.47</v>
      </c>
      <c r="K80" s="78">
        <v>0.359</v>
      </c>
      <c r="L80" s="85"/>
      <c r="M80" s="76"/>
      <c r="N80" s="78"/>
      <c r="O80" s="78"/>
      <c r="P80" s="83"/>
      <c r="Q80" s="80"/>
      <c r="R80" s="78"/>
      <c r="S80" s="78"/>
      <c r="T80" s="81"/>
      <c r="U80" s="80"/>
      <c r="V80" s="78"/>
      <c r="W80" s="78"/>
      <c r="X80" s="81"/>
    </row>
    <row r="81" spans="3:24" ht="12.75">
      <c r="C81" s="88">
        <f t="shared" si="8"/>
        <v>65</v>
      </c>
      <c r="D81" s="129" t="s">
        <v>127</v>
      </c>
      <c r="E81" s="265">
        <f t="shared" si="16"/>
        <v>0.051</v>
      </c>
      <c r="F81" s="268">
        <f t="shared" si="16"/>
        <v>0.051</v>
      </c>
      <c r="G81" s="252">
        <f t="shared" si="16"/>
        <v>0.039</v>
      </c>
      <c r="H81" s="79"/>
      <c r="I81" s="80">
        <v>0.051</v>
      </c>
      <c r="J81" s="78">
        <v>0.051</v>
      </c>
      <c r="K81" s="78">
        <v>0.039</v>
      </c>
      <c r="L81" s="85"/>
      <c r="M81" s="76"/>
      <c r="N81" s="78"/>
      <c r="O81" s="78"/>
      <c r="P81" s="83"/>
      <c r="Q81" s="80"/>
      <c r="R81" s="78"/>
      <c r="S81" s="78"/>
      <c r="T81" s="81"/>
      <c r="U81" s="80"/>
      <c r="V81" s="78"/>
      <c r="W81" s="78"/>
      <c r="X81" s="81"/>
    </row>
    <row r="82" spans="3:24" ht="12.75">
      <c r="C82" s="88">
        <v>66</v>
      </c>
      <c r="D82" s="129" t="s">
        <v>128</v>
      </c>
      <c r="E82" s="265">
        <f t="shared" si="16"/>
        <v>4.489</v>
      </c>
      <c r="F82" s="268">
        <f t="shared" si="16"/>
        <v>4.489</v>
      </c>
      <c r="G82" s="252">
        <f t="shared" si="16"/>
        <v>3.428</v>
      </c>
      <c r="H82" s="79"/>
      <c r="I82" s="80">
        <v>4.489</v>
      </c>
      <c r="J82" s="78">
        <v>4.489</v>
      </c>
      <c r="K82" s="78">
        <v>3.428</v>
      </c>
      <c r="L82" s="178"/>
      <c r="M82" s="76"/>
      <c r="N82" s="78"/>
      <c r="O82" s="78"/>
      <c r="P82" s="83"/>
      <c r="Q82" s="80"/>
      <c r="R82" s="78"/>
      <c r="S82" s="78"/>
      <c r="T82" s="81"/>
      <c r="U82" s="80"/>
      <c r="V82" s="78"/>
      <c r="W82" s="78"/>
      <c r="X82" s="81"/>
    </row>
    <row r="83" spans="3:24" ht="12.75">
      <c r="C83" s="88">
        <v>67</v>
      </c>
      <c r="D83" s="103" t="s">
        <v>225</v>
      </c>
      <c r="E83" s="265">
        <f t="shared" si="16"/>
        <v>6.744</v>
      </c>
      <c r="F83" s="268">
        <f>+J83+N83+R83+V83</f>
        <v>6.744</v>
      </c>
      <c r="G83" s="252">
        <f t="shared" si="16"/>
        <v>5.149</v>
      </c>
      <c r="H83" s="79"/>
      <c r="I83" s="80">
        <v>1.42</v>
      </c>
      <c r="J83" s="78">
        <v>1.42</v>
      </c>
      <c r="K83" s="78">
        <v>1.084</v>
      </c>
      <c r="L83" s="113"/>
      <c r="M83" s="76">
        <f>N83+P83</f>
        <v>1.41</v>
      </c>
      <c r="N83" s="78">
        <v>1.41</v>
      </c>
      <c r="O83" s="78">
        <v>1.077</v>
      </c>
      <c r="P83" s="83"/>
      <c r="Q83" s="80">
        <f t="shared" si="10"/>
        <v>3.914</v>
      </c>
      <c r="R83" s="78">
        <v>3.914</v>
      </c>
      <c r="S83" s="78">
        <v>2.988</v>
      </c>
      <c r="T83" s="81"/>
      <c r="U83" s="80"/>
      <c r="V83" s="78"/>
      <c r="W83" s="78"/>
      <c r="X83" s="81"/>
    </row>
    <row r="84" spans="3:24" ht="13.5" thickBot="1">
      <c r="C84" s="88">
        <v>68</v>
      </c>
      <c r="D84" s="130" t="s">
        <v>226</v>
      </c>
      <c r="E84" s="281">
        <f t="shared" si="16"/>
        <v>1.3319999999999999</v>
      </c>
      <c r="F84" s="282">
        <f t="shared" si="16"/>
        <v>1.3319999999999999</v>
      </c>
      <c r="G84" s="283">
        <f t="shared" si="16"/>
        <v>1.016</v>
      </c>
      <c r="H84" s="132"/>
      <c r="I84" s="133">
        <v>0.69</v>
      </c>
      <c r="J84" s="131">
        <v>0.69</v>
      </c>
      <c r="K84" s="131">
        <v>0.526</v>
      </c>
      <c r="L84" s="134"/>
      <c r="M84" s="76">
        <f>N84+P84</f>
        <v>0.642</v>
      </c>
      <c r="N84" s="131">
        <v>0.642</v>
      </c>
      <c r="O84" s="131">
        <v>0.49</v>
      </c>
      <c r="P84" s="135"/>
      <c r="Q84" s="80"/>
      <c r="R84" s="78"/>
      <c r="S84" s="78"/>
      <c r="T84" s="81"/>
      <c r="U84" s="133"/>
      <c r="V84" s="136"/>
      <c r="W84" s="131"/>
      <c r="X84" s="137"/>
    </row>
    <row r="85" spans="3:24" ht="13.5" hidden="1" thickBot="1">
      <c r="C85" s="138">
        <v>146</v>
      </c>
      <c r="D85" s="139" t="s">
        <v>167</v>
      </c>
      <c r="E85" s="115" t="e">
        <f t="shared" si="16"/>
        <v>#REF!</v>
      </c>
      <c r="F85" s="116" t="e">
        <f t="shared" si="16"/>
        <v>#REF!</v>
      </c>
      <c r="G85" s="117" t="e">
        <f t="shared" si="16"/>
        <v>#REF!</v>
      </c>
      <c r="H85" s="118">
        <f t="shared" si="16"/>
        <v>0</v>
      </c>
      <c r="I85" s="140" t="e">
        <f>J85+L85</f>
        <v>#REF!</v>
      </c>
      <c r="J85" s="141" t="e">
        <f>SUM(J51:J84)+#REF!+J32</f>
        <v>#REF!</v>
      </c>
      <c r="K85" s="141" t="e">
        <f>SUM(K51:K84)+#REF!+K32</f>
        <v>#REF!</v>
      </c>
      <c r="L85" s="142">
        <f>SUM(L51:L84)</f>
        <v>0</v>
      </c>
      <c r="M85" s="143">
        <f>N85+P85</f>
        <v>4.3977199999999925</v>
      </c>
      <c r="N85" s="141">
        <f>SUM(N51:N84)+N29</f>
        <v>4.3977199999999925</v>
      </c>
      <c r="O85" s="141">
        <f>SUM(O51:O84)+O29</f>
        <v>3.3575500000000034</v>
      </c>
      <c r="P85" s="144"/>
      <c r="Q85" s="140">
        <f>R85+T85</f>
        <v>3.552713678800501E-15</v>
      </c>
      <c r="R85" s="141">
        <f>SUM(R51:R84)+R29+R37</f>
        <v>3.552713678800501E-15</v>
      </c>
      <c r="S85" s="141">
        <f>SUM(S51:S84)+S29+S37</f>
        <v>0</v>
      </c>
      <c r="T85" s="142"/>
      <c r="U85" s="140">
        <f>U29+SUM(U51:U84)</f>
        <v>11.55967</v>
      </c>
      <c r="V85" s="141">
        <f>SUM(V51:V84)+V29</f>
        <v>11.55967</v>
      </c>
      <c r="W85" s="141">
        <f>SUM(W51:W84)+W29</f>
        <v>2.46796</v>
      </c>
      <c r="X85" s="145">
        <f>SUM(X51:X84)</f>
        <v>0</v>
      </c>
    </row>
    <row r="86" spans="3:24" ht="13.5" thickBot="1">
      <c r="C86" s="146">
        <v>69</v>
      </c>
      <c r="D86" s="147" t="s">
        <v>227</v>
      </c>
      <c r="E86" s="284">
        <f>+I86+M86+Q86+U86</f>
        <v>1556.6344000000001</v>
      </c>
      <c r="F86" s="284">
        <f>+J86+N86+R86+V86</f>
        <v>756.3344000000001</v>
      </c>
      <c r="G86" s="284">
        <f>+K86+O86+S86+W86</f>
        <v>100.44297800000001</v>
      </c>
      <c r="H86" s="149">
        <f t="shared" si="16"/>
        <v>800.3000000000001</v>
      </c>
      <c r="I86" s="150">
        <f>I15+I18+I22+I25+I29+SUM(I33:I84)</f>
        <v>229.37473</v>
      </c>
      <c r="J86" s="150">
        <f aca="true" t="shared" si="17" ref="J86:X86">J15+J18+J22+J25+J29+SUM(J33:J84)</f>
        <v>221.67473</v>
      </c>
      <c r="K86" s="150">
        <f t="shared" si="17"/>
        <v>97.975</v>
      </c>
      <c r="L86" s="150">
        <f t="shared" si="17"/>
        <v>7.7</v>
      </c>
      <c r="M86" s="150">
        <f t="shared" si="17"/>
        <v>1315.7</v>
      </c>
      <c r="N86" s="150">
        <f t="shared" si="17"/>
        <v>523.1</v>
      </c>
      <c r="O86" s="150">
        <f t="shared" si="17"/>
        <v>1.8000000011397788E-05</v>
      </c>
      <c r="P86" s="150">
        <v>792.6</v>
      </c>
      <c r="Q86" s="150">
        <f>SUM(Q51:Q84)</f>
        <v>3.552713678800501E-15</v>
      </c>
      <c r="R86" s="150">
        <f>SUM(R51:R84)</f>
        <v>3.552713678800501E-15</v>
      </c>
      <c r="S86" s="150">
        <f>SUM(S51:S84)</f>
        <v>0</v>
      </c>
      <c r="T86" s="150">
        <f t="shared" si="17"/>
        <v>0</v>
      </c>
      <c r="U86" s="270">
        <f t="shared" si="17"/>
        <v>11.55967</v>
      </c>
      <c r="V86" s="270">
        <f t="shared" si="17"/>
        <v>11.55967</v>
      </c>
      <c r="W86" s="270">
        <f t="shared" si="17"/>
        <v>2.46796</v>
      </c>
      <c r="X86" s="270">
        <f t="shared" si="17"/>
        <v>0</v>
      </c>
    </row>
    <row r="89" ht="12.75">
      <c r="D89" s="14" t="s">
        <v>228</v>
      </c>
    </row>
    <row r="90" ht="12.75">
      <c r="D90" s="14" t="s">
        <v>229</v>
      </c>
    </row>
    <row r="91" ht="12.75">
      <c r="D91" s="157" t="s">
        <v>230</v>
      </c>
    </row>
    <row r="92" ht="12.75">
      <c r="D92" s="14" t="s">
        <v>308</v>
      </c>
    </row>
  </sheetData>
  <sheetProtection/>
  <mergeCells count="25">
    <mergeCell ref="L13:L14"/>
    <mergeCell ref="H2:L2"/>
    <mergeCell ref="D5:Q5"/>
    <mergeCell ref="E6:K6"/>
    <mergeCell ref="M12:M14"/>
    <mergeCell ref="P13:P14"/>
    <mergeCell ref="C12:C14"/>
    <mergeCell ref="D12:D14"/>
    <mergeCell ref="E12:E14"/>
    <mergeCell ref="F12:H12"/>
    <mergeCell ref="I12:I14"/>
    <mergeCell ref="R13:S13"/>
    <mergeCell ref="J12:L12"/>
    <mergeCell ref="F13:G13"/>
    <mergeCell ref="H13:H14"/>
    <mergeCell ref="J13:K13"/>
    <mergeCell ref="T13:T14"/>
    <mergeCell ref="V13:W13"/>
    <mergeCell ref="X13:X14"/>
    <mergeCell ref="N12:P12"/>
    <mergeCell ref="Q12:Q14"/>
    <mergeCell ref="R12:T12"/>
    <mergeCell ref="U12:U14"/>
    <mergeCell ref="V12:X12"/>
    <mergeCell ref="N13:O13"/>
  </mergeCells>
  <printOptions/>
  <pageMargins left="0.35433070866141736" right="0" top="0.7874015748031497" bottom="0.3937007874015748" header="0.5118110236220472" footer="0.5118110236220472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38"/>
  <sheetViews>
    <sheetView tabSelected="1" zoomScale="75" zoomScaleNormal="75" zoomScalePageLayoutView="0" workbookViewId="0" topLeftCell="A1">
      <selection activeCell="F135" sqref="F135"/>
    </sheetView>
  </sheetViews>
  <sheetFormatPr defaultColWidth="9.140625" defaultRowHeight="12.75"/>
  <cols>
    <col min="1" max="1" width="5.140625" style="0" customWidth="1"/>
    <col min="2" max="2" width="41.8515625" style="0" customWidth="1"/>
    <col min="3" max="3" width="10.421875" style="0" customWidth="1"/>
    <col min="4" max="4" width="10.57421875" style="0" customWidth="1"/>
    <col min="5" max="5" width="12.8515625" style="0" customWidth="1"/>
    <col min="6" max="6" width="10.7109375" style="0" customWidth="1"/>
    <col min="7" max="8" width="9.57421875" style="0" customWidth="1"/>
    <col min="9" max="9" width="9.421875" style="0" customWidth="1"/>
    <col min="10" max="10" width="7.421875" style="0" customWidth="1"/>
    <col min="11" max="11" width="11.140625" style="0" customWidth="1"/>
    <col min="12" max="12" width="10.8515625" style="0" customWidth="1"/>
    <col min="13" max="13" width="11.7109375" style="0" customWidth="1"/>
    <col min="14" max="14" width="10.851562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10.421875" style="0" customWidth="1"/>
    <col min="20" max="20" width="9.8515625" style="0" customWidth="1"/>
    <col min="21" max="21" width="9.28125" style="0" customWidth="1"/>
    <col min="22" max="22" width="6.421875" style="0" customWidth="1"/>
  </cols>
  <sheetData>
    <row r="2" ht="12.75">
      <c r="R2" s="67" t="s">
        <v>129</v>
      </c>
    </row>
    <row r="3" spans="3:22" ht="12.75">
      <c r="C3" s="351" t="s">
        <v>182</v>
      </c>
      <c r="D3" s="351"/>
      <c r="E3" s="351"/>
      <c r="F3" s="351"/>
      <c r="G3" s="351"/>
      <c r="H3" s="351"/>
      <c r="I3" s="351"/>
      <c r="J3" s="351"/>
      <c r="P3" s="67"/>
      <c r="R3" s="59" t="s">
        <v>316</v>
      </c>
      <c r="S3" s="12"/>
      <c r="T3" s="12"/>
      <c r="U3" s="13"/>
      <c r="V3" s="13"/>
    </row>
    <row r="4" spans="2:18" ht="12.75">
      <c r="B4" s="158"/>
      <c r="C4" s="351" t="s">
        <v>231</v>
      </c>
      <c r="D4" s="351"/>
      <c r="E4" s="351"/>
      <c r="F4" s="351"/>
      <c r="G4" s="351"/>
      <c r="H4" s="351"/>
      <c r="I4" s="351"/>
      <c r="P4" s="59"/>
      <c r="Q4" s="12"/>
      <c r="R4" s="67" t="s">
        <v>232</v>
      </c>
    </row>
    <row r="5" spans="2:22" ht="12.75">
      <c r="B5" s="158"/>
      <c r="C5" s="271"/>
      <c r="D5" s="271"/>
      <c r="E5" s="271"/>
      <c r="F5" s="271"/>
      <c r="G5" s="271"/>
      <c r="H5" s="271"/>
      <c r="I5" s="271"/>
      <c r="P5" s="59"/>
      <c r="Q5" s="12"/>
      <c r="R5" s="292" t="s">
        <v>313</v>
      </c>
      <c r="S5" s="292"/>
      <c r="T5" s="292"/>
      <c r="U5" s="292"/>
      <c r="V5" s="292"/>
    </row>
    <row r="6" spans="2:22" ht="12.75">
      <c r="B6" s="158"/>
      <c r="C6" s="271"/>
      <c r="D6" s="271"/>
      <c r="E6" s="271"/>
      <c r="F6" s="271"/>
      <c r="G6" s="271"/>
      <c r="H6" s="271"/>
      <c r="I6" s="271"/>
      <c r="P6" s="59"/>
      <c r="Q6" s="12"/>
      <c r="R6" s="67" t="s">
        <v>314</v>
      </c>
      <c r="S6" s="67"/>
      <c r="T6" s="67"/>
      <c r="U6" s="294"/>
      <c r="V6" s="294"/>
    </row>
    <row r="7" spans="2:22" ht="12.75">
      <c r="B7" s="158"/>
      <c r="C7" s="271"/>
      <c r="D7" s="271"/>
      <c r="E7" s="271"/>
      <c r="F7" s="271"/>
      <c r="G7" s="271"/>
      <c r="H7" s="271"/>
      <c r="I7" s="271"/>
      <c r="P7" s="59"/>
      <c r="Q7" s="12"/>
      <c r="R7" s="67" t="s">
        <v>315</v>
      </c>
      <c r="S7" s="67"/>
      <c r="T7" s="67"/>
      <c r="U7" s="294"/>
      <c r="V7" s="294"/>
    </row>
    <row r="8" spans="16:20" ht="13.5" thickBot="1">
      <c r="P8" s="67"/>
      <c r="T8" s="29" t="s">
        <v>233</v>
      </c>
    </row>
    <row r="9" spans="1:22" ht="12.75">
      <c r="A9" s="362"/>
      <c r="B9" s="363" t="s">
        <v>186</v>
      </c>
      <c r="C9" s="366" t="s">
        <v>187</v>
      </c>
      <c r="D9" s="360" t="s">
        <v>188</v>
      </c>
      <c r="E9" s="360"/>
      <c r="F9" s="361"/>
      <c r="G9" s="366" t="s">
        <v>189</v>
      </c>
      <c r="H9" s="360" t="s">
        <v>188</v>
      </c>
      <c r="I9" s="360"/>
      <c r="J9" s="333"/>
      <c r="K9" s="357" t="s">
        <v>190</v>
      </c>
      <c r="L9" s="360" t="s">
        <v>188</v>
      </c>
      <c r="M9" s="360"/>
      <c r="N9" s="361"/>
      <c r="O9" s="357" t="s">
        <v>191</v>
      </c>
      <c r="P9" s="360" t="s">
        <v>188</v>
      </c>
      <c r="Q9" s="360"/>
      <c r="R9" s="361"/>
      <c r="S9" s="357" t="s">
        <v>281</v>
      </c>
      <c r="T9" s="360" t="s">
        <v>188</v>
      </c>
      <c r="U9" s="360"/>
      <c r="V9" s="361"/>
    </row>
    <row r="10" spans="1:22" ht="12.75">
      <c r="A10" s="325"/>
      <c r="B10" s="364"/>
      <c r="C10" s="367"/>
      <c r="D10" s="355" t="s">
        <v>192</v>
      </c>
      <c r="E10" s="355"/>
      <c r="F10" s="356" t="s">
        <v>193</v>
      </c>
      <c r="G10" s="367"/>
      <c r="H10" s="355" t="s">
        <v>192</v>
      </c>
      <c r="I10" s="355"/>
      <c r="J10" s="331" t="s">
        <v>193</v>
      </c>
      <c r="K10" s="358"/>
      <c r="L10" s="355" t="s">
        <v>192</v>
      </c>
      <c r="M10" s="355"/>
      <c r="N10" s="356" t="s">
        <v>193</v>
      </c>
      <c r="O10" s="358"/>
      <c r="P10" s="355" t="s">
        <v>192</v>
      </c>
      <c r="Q10" s="355"/>
      <c r="R10" s="356" t="s">
        <v>193</v>
      </c>
      <c r="S10" s="358"/>
      <c r="T10" s="355" t="s">
        <v>192</v>
      </c>
      <c r="U10" s="355"/>
      <c r="V10" s="356" t="s">
        <v>193</v>
      </c>
    </row>
    <row r="11" spans="1:22" ht="48.75" thickBot="1">
      <c r="A11" s="325"/>
      <c r="B11" s="365"/>
      <c r="C11" s="368"/>
      <c r="D11" s="159" t="s">
        <v>187</v>
      </c>
      <c r="E11" s="160" t="s">
        <v>194</v>
      </c>
      <c r="F11" s="329"/>
      <c r="G11" s="368"/>
      <c r="H11" s="159" t="s">
        <v>187</v>
      </c>
      <c r="I11" s="160" t="s">
        <v>194</v>
      </c>
      <c r="J11" s="345"/>
      <c r="K11" s="359"/>
      <c r="L11" s="159" t="s">
        <v>187</v>
      </c>
      <c r="M11" s="160" t="s">
        <v>194</v>
      </c>
      <c r="N11" s="329"/>
      <c r="O11" s="359"/>
      <c r="P11" s="159" t="s">
        <v>187</v>
      </c>
      <c r="Q11" s="160" t="s">
        <v>194</v>
      </c>
      <c r="R11" s="329"/>
      <c r="S11" s="359"/>
      <c r="T11" s="159" t="s">
        <v>187</v>
      </c>
      <c r="U11" s="160" t="s">
        <v>194</v>
      </c>
      <c r="V11" s="329"/>
    </row>
    <row r="12" spans="1:22" ht="30.75" thickBot="1">
      <c r="A12" s="161">
        <v>1</v>
      </c>
      <c r="B12" s="162" t="s">
        <v>234</v>
      </c>
      <c r="C12" s="152">
        <f aca="true" t="shared" si="0" ref="C12:F16">G12+K12+O12+S12</f>
        <v>30.958</v>
      </c>
      <c r="D12" s="148">
        <f t="shared" si="0"/>
        <v>30.958</v>
      </c>
      <c r="E12" s="148">
        <f t="shared" si="0"/>
        <v>12.181</v>
      </c>
      <c r="F12" s="152">
        <f t="shared" si="0"/>
        <v>0</v>
      </c>
      <c r="G12" s="163">
        <f>H12+J12</f>
        <v>30.958</v>
      </c>
      <c r="H12" s="164">
        <f aca="true" t="shared" si="1" ref="H12:M12">H13+H17+SUM(H20:H30)</f>
        <v>30.958</v>
      </c>
      <c r="I12" s="164">
        <f t="shared" si="1"/>
        <v>12.181</v>
      </c>
      <c r="J12" s="164">
        <f t="shared" si="1"/>
        <v>0</v>
      </c>
      <c r="K12" s="164">
        <f t="shared" si="1"/>
        <v>0</v>
      </c>
      <c r="L12" s="164">
        <f t="shared" si="1"/>
        <v>0</v>
      </c>
      <c r="M12" s="164">
        <f t="shared" si="1"/>
        <v>0</v>
      </c>
      <c r="N12" s="153"/>
      <c r="O12" s="163"/>
      <c r="P12" s="148"/>
      <c r="Q12" s="148"/>
      <c r="R12" s="155"/>
      <c r="S12" s="163"/>
      <c r="T12" s="148"/>
      <c r="U12" s="148"/>
      <c r="V12" s="155"/>
    </row>
    <row r="13" spans="1:22" ht="12.75">
      <c r="A13" s="166">
        <v>2</v>
      </c>
      <c r="B13" s="175" t="s">
        <v>235</v>
      </c>
      <c r="C13" s="167">
        <f t="shared" si="0"/>
        <v>13.558</v>
      </c>
      <c r="D13" s="168">
        <f aca="true" t="shared" si="2" ref="D13:J13">SUM(D14:D16)</f>
        <v>13.558</v>
      </c>
      <c r="E13" s="168">
        <f t="shared" si="2"/>
        <v>10.35</v>
      </c>
      <c r="F13" s="169">
        <f t="shared" si="2"/>
        <v>0</v>
      </c>
      <c r="G13" s="170">
        <f t="shared" si="2"/>
        <v>13.558</v>
      </c>
      <c r="H13" s="168">
        <f t="shared" si="2"/>
        <v>13.558</v>
      </c>
      <c r="I13" s="168">
        <f t="shared" si="2"/>
        <v>10.35</v>
      </c>
      <c r="J13" s="171">
        <f t="shared" si="2"/>
        <v>0</v>
      </c>
      <c r="K13" s="172">
        <f>K14+K15+K16</f>
        <v>0</v>
      </c>
      <c r="L13" s="78">
        <f>L14+L15+L16</f>
        <v>0</v>
      </c>
      <c r="M13" s="78">
        <f>M14+M15+M16</f>
        <v>0</v>
      </c>
      <c r="N13" s="172"/>
      <c r="O13" s="173"/>
      <c r="P13" s="168"/>
      <c r="Q13" s="168"/>
      <c r="R13" s="174"/>
      <c r="S13" s="173"/>
      <c r="T13" s="168"/>
      <c r="U13" s="168"/>
      <c r="V13" s="174"/>
    </row>
    <row r="14" spans="1:22" ht="12.75">
      <c r="A14" s="176">
        <v>3</v>
      </c>
      <c r="B14" s="99" t="s">
        <v>236</v>
      </c>
      <c r="C14" s="70">
        <f t="shared" si="0"/>
        <v>13.558</v>
      </c>
      <c r="D14" s="73">
        <f t="shared" si="0"/>
        <v>13.558</v>
      </c>
      <c r="E14" s="73">
        <f t="shared" si="0"/>
        <v>10.35</v>
      </c>
      <c r="F14" s="73">
        <f t="shared" si="0"/>
        <v>0</v>
      </c>
      <c r="G14" s="71">
        <v>13.558</v>
      </c>
      <c r="H14" s="73">
        <v>13.558</v>
      </c>
      <c r="I14" s="177">
        <v>10.35</v>
      </c>
      <c r="J14" s="178"/>
      <c r="K14" s="70"/>
      <c r="L14" s="179"/>
      <c r="M14" s="177"/>
      <c r="N14" s="180"/>
      <c r="O14" s="181"/>
      <c r="P14" s="179"/>
      <c r="Q14" s="179"/>
      <c r="R14" s="178"/>
      <c r="S14" s="71"/>
      <c r="T14" s="179"/>
      <c r="U14" s="179"/>
      <c r="V14" s="178"/>
    </row>
    <row r="15" spans="1:22" ht="12.75">
      <c r="A15" s="176">
        <v>4</v>
      </c>
      <c r="B15" s="99" t="s">
        <v>237</v>
      </c>
      <c r="C15" s="70">
        <f t="shared" si="0"/>
        <v>0</v>
      </c>
      <c r="D15" s="179">
        <f t="shared" si="0"/>
        <v>0</v>
      </c>
      <c r="E15" s="179"/>
      <c r="F15" s="169"/>
      <c r="G15" s="71"/>
      <c r="H15" s="179"/>
      <c r="I15" s="179"/>
      <c r="J15" s="178"/>
      <c r="K15" s="76"/>
      <c r="L15" s="179"/>
      <c r="M15" s="179"/>
      <c r="N15" s="180"/>
      <c r="O15" s="181"/>
      <c r="P15" s="179"/>
      <c r="Q15" s="179"/>
      <c r="R15" s="178"/>
      <c r="S15" s="181"/>
      <c r="T15" s="179"/>
      <c r="U15" s="179"/>
      <c r="V15" s="178"/>
    </row>
    <row r="16" spans="1:22" ht="12.75">
      <c r="A16" s="176">
        <v>5</v>
      </c>
      <c r="B16" s="99" t="s">
        <v>238</v>
      </c>
      <c r="C16" s="70">
        <f t="shared" si="0"/>
        <v>0</v>
      </c>
      <c r="D16" s="179">
        <f t="shared" si="0"/>
        <v>0</v>
      </c>
      <c r="E16" s="179"/>
      <c r="F16" s="169"/>
      <c r="G16" s="71"/>
      <c r="H16" s="179"/>
      <c r="I16" s="179"/>
      <c r="J16" s="178"/>
      <c r="K16" s="76"/>
      <c r="L16" s="179"/>
      <c r="M16" s="179"/>
      <c r="N16" s="180"/>
      <c r="O16" s="181"/>
      <c r="P16" s="179"/>
      <c r="Q16" s="179"/>
      <c r="R16" s="178"/>
      <c r="S16" s="181"/>
      <c r="T16" s="179"/>
      <c r="U16" s="179"/>
      <c r="V16" s="178"/>
    </row>
    <row r="17" spans="1:22" ht="12.75">
      <c r="A17" s="176">
        <v>6</v>
      </c>
      <c r="B17" s="75" t="s">
        <v>240</v>
      </c>
      <c r="C17" s="76">
        <f aca="true" t="shared" si="3" ref="C17:E37">G17+K17+O17+S17</f>
        <v>15</v>
      </c>
      <c r="D17" s="78">
        <f t="shared" si="3"/>
        <v>15</v>
      </c>
      <c r="E17" s="179"/>
      <c r="F17" s="180"/>
      <c r="G17" s="95">
        <f>G18</f>
        <v>15</v>
      </c>
      <c r="H17" s="95">
        <f>H18</f>
        <v>15</v>
      </c>
      <c r="I17" s="179"/>
      <c r="J17" s="183"/>
      <c r="K17" s="185"/>
      <c r="L17" s="179"/>
      <c r="M17" s="179"/>
      <c r="N17" s="180"/>
      <c r="O17" s="181"/>
      <c r="P17" s="179"/>
      <c r="Q17" s="179"/>
      <c r="R17" s="178"/>
      <c r="S17" s="181"/>
      <c r="T17" s="179"/>
      <c r="U17" s="179"/>
      <c r="V17" s="178"/>
    </row>
    <row r="18" spans="1:22" ht="12.75">
      <c r="A18" s="176">
        <f>+A17+1</f>
        <v>7</v>
      </c>
      <c r="B18" s="72" t="s">
        <v>241</v>
      </c>
      <c r="C18" s="70">
        <f t="shared" si="3"/>
        <v>15</v>
      </c>
      <c r="D18" s="179">
        <f t="shared" si="3"/>
        <v>15</v>
      </c>
      <c r="E18" s="179"/>
      <c r="F18" s="180"/>
      <c r="G18" s="186">
        <v>15</v>
      </c>
      <c r="H18" s="179">
        <v>15</v>
      </c>
      <c r="I18" s="179"/>
      <c r="J18" s="183"/>
      <c r="K18" s="185"/>
      <c r="L18" s="179"/>
      <c r="M18" s="179"/>
      <c r="N18" s="180"/>
      <c r="O18" s="181"/>
      <c r="P18" s="179"/>
      <c r="Q18" s="179"/>
      <c r="R18" s="178"/>
      <c r="S18" s="181"/>
      <c r="T18" s="179"/>
      <c r="U18" s="179"/>
      <c r="V18" s="178"/>
    </row>
    <row r="19" spans="1:22" ht="12.75">
      <c r="A19" s="176">
        <v>9</v>
      </c>
      <c r="B19" s="99" t="s">
        <v>291</v>
      </c>
      <c r="C19" s="70">
        <f t="shared" si="3"/>
        <v>15</v>
      </c>
      <c r="D19" s="179">
        <f t="shared" si="3"/>
        <v>15</v>
      </c>
      <c r="E19" s="179"/>
      <c r="F19" s="180"/>
      <c r="G19" s="186">
        <v>15</v>
      </c>
      <c r="H19" s="179">
        <v>15</v>
      </c>
      <c r="I19" s="179"/>
      <c r="J19" s="183"/>
      <c r="K19" s="185"/>
      <c r="L19" s="179"/>
      <c r="M19" s="179"/>
      <c r="N19" s="180"/>
      <c r="O19" s="181"/>
      <c r="P19" s="179"/>
      <c r="Q19" s="179"/>
      <c r="R19" s="178"/>
      <c r="S19" s="181"/>
      <c r="T19" s="179"/>
      <c r="U19" s="179"/>
      <c r="V19" s="178"/>
    </row>
    <row r="20" spans="1:22" ht="12.75">
      <c r="A20" s="176">
        <v>10</v>
      </c>
      <c r="B20" s="75" t="s">
        <v>84</v>
      </c>
      <c r="C20" s="76">
        <f t="shared" si="3"/>
        <v>0</v>
      </c>
      <c r="D20" s="78">
        <f t="shared" si="3"/>
        <v>0</v>
      </c>
      <c r="E20" s="78">
        <f t="shared" si="3"/>
        <v>0</v>
      </c>
      <c r="F20" s="79"/>
      <c r="G20" s="80"/>
      <c r="H20" s="78"/>
      <c r="I20" s="78"/>
      <c r="J20" s="81"/>
      <c r="K20" s="76"/>
      <c r="L20" s="78"/>
      <c r="M20" s="87"/>
      <c r="N20" s="79"/>
      <c r="O20" s="80"/>
      <c r="P20" s="78"/>
      <c r="Q20" s="78"/>
      <c r="R20" s="81"/>
      <c r="S20" s="80"/>
      <c r="T20" s="78"/>
      <c r="U20" s="78"/>
      <c r="V20" s="81"/>
    </row>
    <row r="21" spans="1:22" ht="12.75">
      <c r="A21" s="176">
        <v>11</v>
      </c>
      <c r="B21" s="75" t="s">
        <v>110</v>
      </c>
      <c r="C21" s="76">
        <f t="shared" si="3"/>
        <v>0</v>
      </c>
      <c r="D21" s="78">
        <f t="shared" si="3"/>
        <v>0</v>
      </c>
      <c r="E21" s="78">
        <f t="shared" si="3"/>
        <v>0</v>
      </c>
      <c r="F21" s="79"/>
      <c r="G21" s="80"/>
      <c r="H21" s="78"/>
      <c r="I21" s="78"/>
      <c r="J21" s="81"/>
      <c r="K21" s="76"/>
      <c r="L21" s="78"/>
      <c r="M21" s="78"/>
      <c r="N21" s="83"/>
      <c r="O21" s="80"/>
      <c r="P21" s="78"/>
      <c r="Q21" s="78"/>
      <c r="R21" s="81"/>
      <c r="S21" s="80"/>
      <c r="T21" s="78"/>
      <c r="U21" s="78"/>
      <c r="V21" s="85"/>
    </row>
    <row r="22" spans="1:22" ht="12.75">
      <c r="A22" s="176">
        <v>12</v>
      </c>
      <c r="B22" s="75" t="s">
        <v>111</v>
      </c>
      <c r="C22" s="76">
        <f t="shared" si="3"/>
        <v>0.572</v>
      </c>
      <c r="D22" s="78">
        <f t="shared" si="3"/>
        <v>0.572</v>
      </c>
      <c r="E22" s="78">
        <f t="shared" si="3"/>
        <v>0.437</v>
      </c>
      <c r="F22" s="79"/>
      <c r="G22" s="80">
        <v>0.572</v>
      </c>
      <c r="H22" s="78">
        <v>0.572</v>
      </c>
      <c r="I22" s="78">
        <v>0.437</v>
      </c>
      <c r="J22" s="85"/>
      <c r="K22" s="76"/>
      <c r="L22" s="78"/>
      <c r="M22" s="78"/>
      <c r="N22" s="83"/>
      <c r="O22" s="80"/>
      <c r="P22" s="78"/>
      <c r="Q22" s="78"/>
      <c r="R22" s="81"/>
      <c r="S22" s="80"/>
      <c r="T22" s="78"/>
      <c r="U22" s="78"/>
      <c r="V22" s="81"/>
    </row>
    <row r="23" spans="1:22" ht="12.75">
      <c r="A23" s="176">
        <v>13</v>
      </c>
      <c r="B23" s="75" t="s">
        <v>112</v>
      </c>
      <c r="C23" s="76">
        <f t="shared" si="3"/>
        <v>0</v>
      </c>
      <c r="D23" s="78">
        <f t="shared" si="3"/>
        <v>0</v>
      </c>
      <c r="E23" s="78">
        <f t="shared" si="3"/>
        <v>0</v>
      </c>
      <c r="F23" s="79"/>
      <c r="G23" s="80"/>
      <c r="H23" s="78"/>
      <c r="I23" s="78"/>
      <c r="J23" s="85"/>
      <c r="K23" s="76"/>
      <c r="L23" s="78"/>
      <c r="M23" s="78"/>
      <c r="N23" s="83"/>
      <c r="O23" s="80"/>
      <c r="P23" s="78"/>
      <c r="Q23" s="78"/>
      <c r="R23" s="81"/>
      <c r="S23" s="80"/>
      <c r="T23" s="78"/>
      <c r="U23" s="78"/>
      <c r="V23" s="85"/>
    </row>
    <row r="24" spans="1:22" ht="12.75">
      <c r="A24" s="176">
        <f aca="true" t="shared" si="4" ref="A24:A30">+A23+1</f>
        <v>14</v>
      </c>
      <c r="B24" s="75" t="s">
        <v>113</v>
      </c>
      <c r="C24" s="76">
        <f t="shared" si="3"/>
        <v>1.494</v>
      </c>
      <c r="D24" s="78">
        <f t="shared" si="3"/>
        <v>1.494</v>
      </c>
      <c r="E24" s="78">
        <f t="shared" si="3"/>
        <v>1.14</v>
      </c>
      <c r="F24" s="79"/>
      <c r="G24" s="80">
        <v>1.494</v>
      </c>
      <c r="H24" s="78">
        <v>1.494</v>
      </c>
      <c r="I24" s="78">
        <v>1.14</v>
      </c>
      <c r="J24" s="85"/>
      <c r="K24" s="76"/>
      <c r="L24" s="78"/>
      <c r="M24" s="78"/>
      <c r="N24" s="83"/>
      <c r="O24" s="80"/>
      <c r="P24" s="78"/>
      <c r="Q24" s="78"/>
      <c r="R24" s="81"/>
      <c r="S24" s="80"/>
      <c r="T24" s="78"/>
      <c r="U24" s="78"/>
      <c r="V24" s="85"/>
    </row>
    <row r="25" spans="1:22" ht="12.75">
      <c r="A25" s="176">
        <f t="shared" si="4"/>
        <v>15</v>
      </c>
      <c r="B25" s="75" t="s">
        <v>114</v>
      </c>
      <c r="C25" s="76">
        <f t="shared" si="3"/>
        <v>0.21</v>
      </c>
      <c r="D25" s="78">
        <f t="shared" si="3"/>
        <v>0.21</v>
      </c>
      <c r="E25" s="78">
        <f t="shared" si="3"/>
        <v>0.16</v>
      </c>
      <c r="F25" s="79"/>
      <c r="G25" s="80">
        <v>0.21</v>
      </c>
      <c r="H25" s="78">
        <v>0.21</v>
      </c>
      <c r="I25" s="78">
        <v>0.16</v>
      </c>
      <c r="J25" s="85"/>
      <c r="K25" s="76"/>
      <c r="L25" s="78"/>
      <c r="M25" s="78"/>
      <c r="N25" s="83"/>
      <c r="O25" s="80"/>
      <c r="P25" s="78"/>
      <c r="Q25" s="78"/>
      <c r="R25" s="81"/>
      <c r="S25" s="80"/>
      <c r="T25" s="78"/>
      <c r="U25" s="78"/>
      <c r="V25" s="85"/>
    </row>
    <row r="26" spans="1:22" ht="12.75">
      <c r="A26" s="176">
        <f t="shared" si="4"/>
        <v>16</v>
      </c>
      <c r="B26" s="75" t="s">
        <v>115</v>
      </c>
      <c r="C26" s="76">
        <f t="shared" si="3"/>
        <v>0</v>
      </c>
      <c r="D26" s="78">
        <f t="shared" si="3"/>
        <v>0</v>
      </c>
      <c r="E26" s="78">
        <f t="shared" si="3"/>
        <v>0</v>
      </c>
      <c r="F26" s="79"/>
      <c r="G26" s="80"/>
      <c r="H26" s="78"/>
      <c r="I26" s="78"/>
      <c r="J26" s="81"/>
      <c r="K26" s="76"/>
      <c r="L26" s="78"/>
      <c r="M26" s="78"/>
      <c r="N26" s="83"/>
      <c r="O26" s="80"/>
      <c r="P26" s="78"/>
      <c r="Q26" s="78"/>
      <c r="R26" s="81"/>
      <c r="S26" s="80"/>
      <c r="T26" s="78"/>
      <c r="U26" s="78"/>
      <c r="V26" s="85"/>
    </row>
    <row r="27" spans="1:22" ht="12.75">
      <c r="A27" s="176">
        <f t="shared" si="4"/>
        <v>17</v>
      </c>
      <c r="B27" s="75" t="s">
        <v>116</v>
      </c>
      <c r="C27" s="76">
        <f t="shared" si="3"/>
        <v>0</v>
      </c>
      <c r="D27" s="78">
        <f t="shared" si="3"/>
        <v>0</v>
      </c>
      <c r="E27" s="78">
        <f t="shared" si="3"/>
        <v>0</v>
      </c>
      <c r="F27" s="79"/>
      <c r="G27" s="80"/>
      <c r="H27" s="78"/>
      <c r="I27" s="78"/>
      <c r="J27" s="85"/>
      <c r="K27" s="76"/>
      <c r="L27" s="78"/>
      <c r="M27" s="78"/>
      <c r="N27" s="83"/>
      <c r="O27" s="80"/>
      <c r="P27" s="78"/>
      <c r="Q27" s="78"/>
      <c r="R27" s="81"/>
      <c r="S27" s="80"/>
      <c r="T27" s="78"/>
      <c r="U27" s="78"/>
      <c r="V27" s="85"/>
    </row>
    <row r="28" spans="1:22" ht="12.75">
      <c r="A28" s="176">
        <f t="shared" si="4"/>
        <v>18</v>
      </c>
      <c r="B28" s="75" t="s">
        <v>117</v>
      </c>
      <c r="C28" s="76">
        <f t="shared" si="3"/>
        <v>0</v>
      </c>
      <c r="D28" s="78">
        <f t="shared" si="3"/>
        <v>0</v>
      </c>
      <c r="E28" s="78">
        <f t="shared" si="3"/>
        <v>0</v>
      </c>
      <c r="F28" s="79"/>
      <c r="G28" s="80"/>
      <c r="H28" s="78"/>
      <c r="I28" s="78"/>
      <c r="J28" s="85"/>
      <c r="K28" s="76"/>
      <c r="L28" s="78"/>
      <c r="M28" s="78"/>
      <c r="N28" s="83"/>
      <c r="O28" s="80"/>
      <c r="P28" s="78"/>
      <c r="Q28" s="78"/>
      <c r="R28" s="81"/>
      <c r="S28" s="80"/>
      <c r="T28" s="78"/>
      <c r="U28" s="78"/>
      <c r="V28" s="85"/>
    </row>
    <row r="29" spans="1:22" ht="12.75">
      <c r="A29" s="176">
        <f t="shared" si="4"/>
        <v>19</v>
      </c>
      <c r="B29" s="75" t="s">
        <v>132</v>
      </c>
      <c r="C29" s="76">
        <f t="shared" si="3"/>
        <v>0.124</v>
      </c>
      <c r="D29" s="78">
        <f t="shared" si="3"/>
        <v>0.124</v>
      </c>
      <c r="E29" s="78">
        <f t="shared" si="3"/>
        <v>0.094</v>
      </c>
      <c r="F29" s="79"/>
      <c r="G29" s="80">
        <v>0.124</v>
      </c>
      <c r="H29" s="78">
        <v>0.124</v>
      </c>
      <c r="I29" s="78">
        <v>0.094</v>
      </c>
      <c r="J29" s="81"/>
      <c r="K29" s="76"/>
      <c r="L29" s="78"/>
      <c r="M29" s="78"/>
      <c r="N29" s="83"/>
      <c r="O29" s="80"/>
      <c r="P29" s="78"/>
      <c r="Q29" s="78"/>
      <c r="R29" s="81"/>
      <c r="S29" s="80"/>
      <c r="T29" s="78"/>
      <c r="U29" s="78"/>
      <c r="V29" s="85"/>
    </row>
    <row r="30" spans="1:22" ht="13.5" thickBot="1">
      <c r="A30" s="188">
        <f t="shared" si="4"/>
        <v>20</v>
      </c>
      <c r="B30" s="130" t="s">
        <v>118</v>
      </c>
      <c r="C30" s="105">
        <f t="shared" si="3"/>
        <v>0</v>
      </c>
      <c r="D30" s="106">
        <f t="shared" si="3"/>
        <v>0</v>
      </c>
      <c r="E30" s="106">
        <f t="shared" si="3"/>
        <v>0</v>
      </c>
      <c r="F30" s="107"/>
      <c r="G30" s="133"/>
      <c r="H30" s="131"/>
      <c r="I30" s="131"/>
      <c r="J30" s="134"/>
      <c r="K30" s="105"/>
      <c r="L30" s="106"/>
      <c r="M30" s="106"/>
      <c r="N30" s="110"/>
      <c r="O30" s="133"/>
      <c r="P30" s="131"/>
      <c r="Q30" s="131"/>
      <c r="R30" s="137"/>
      <c r="S30" s="133"/>
      <c r="T30" s="131"/>
      <c r="U30" s="131"/>
      <c r="V30" s="134"/>
    </row>
    <row r="31" spans="1:22" ht="30.75" thickBot="1">
      <c r="A31" s="161">
        <v>21</v>
      </c>
      <c r="B31" s="162" t="s">
        <v>242</v>
      </c>
      <c r="C31" s="163">
        <f t="shared" si="3"/>
        <v>73.16739999999999</v>
      </c>
      <c r="D31" s="148">
        <f t="shared" si="3"/>
        <v>73.16739999999999</v>
      </c>
      <c r="E31" s="148">
        <f t="shared" si="3"/>
        <v>46.62796</v>
      </c>
      <c r="F31" s="155">
        <f>J31+N31+R31+V31</f>
        <v>0</v>
      </c>
      <c r="G31" s="164">
        <f>H31+J31</f>
        <v>61.60772999999999</v>
      </c>
      <c r="H31" s="148">
        <f aca="true" t="shared" si="5" ref="H31:M31">H32+SUM(H38:H75)</f>
        <v>61.60772999999999</v>
      </c>
      <c r="I31" s="148">
        <f t="shared" si="5"/>
        <v>44.160000000000004</v>
      </c>
      <c r="J31" s="148">
        <f t="shared" si="5"/>
        <v>0</v>
      </c>
      <c r="K31" s="154">
        <f t="shared" si="5"/>
        <v>0</v>
      </c>
      <c r="L31" s="148">
        <f t="shared" si="5"/>
        <v>0</v>
      </c>
      <c r="M31" s="148">
        <f t="shared" si="5"/>
        <v>0</v>
      </c>
      <c r="N31" s="189"/>
      <c r="O31" s="190">
        <f>O32+SUM(O38:O75)</f>
        <v>3.552713678800501E-15</v>
      </c>
      <c r="P31" s="117">
        <f>P32+SUM(P38:P75)</f>
        <v>3.552713678800501E-15</v>
      </c>
      <c r="Q31" s="117">
        <f>Q32+SUM(Q38:Q75)</f>
        <v>0</v>
      </c>
      <c r="R31" s="155"/>
      <c r="S31" s="249">
        <f>S32+SUM(S38:S75)</f>
        <v>11.55967</v>
      </c>
      <c r="T31" s="248">
        <f>T32+SUM(T38:T75)</f>
        <v>11.55967</v>
      </c>
      <c r="U31" s="249">
        <f>U32+SUM(U38:U75)</f>
        <v>2.46796</v>
      </c>
      <c r="V31" s="155">
        <f>SUM(V38:V75)</f>
        <v>0</v>
      </c>
    </row>
    <row r="32" spans="1:22" ht="12.75">
      <c r="A32" s="166">
        <v>22</v>
      </c>
      <c r="B32" s="175" t="s">
        <v>243</v>
      </c>
      <c r="C32" s="170">
        <f t="shared" si="3"/>
        <v>-143.8176</v>
      </c>
      <c r="D32" s="168">
        <f t="shared" si="3"/>
        <v>-143.8176</v>
      </c>
      <c r="E32" s="168">
        <f t="shared" si="3"/>
        <v>-116.73603999999999</v>
      </c>
      <c r="F32" s="191"/>
      <c r="G32" s="192">
        <f>H32+J32</f>
        <v>1.12273</v>
      </c>
      <c r="H32" s="193">
        <f>SUM(H33:H37)</f>
        <v>1.12273</v>
      </c>
      <c r="I32" s="193">
        <f>SUM(I33:I36)</f>
        <v>0.28</v>
      </c>
      <c r="J32" s="194"/>
      <c r="K32" s="170">
        <f>+L32</f>
        <v>-156.5</v>
      </c>
      <c r="L32" s="168">
        <f>SUM(L33:L37)</f>
        <v>-156.5</v>
      </c>
      <c r="M32" s="168">
        <f>SUM(M33:M37)</f>
        <v>-119.484</v>
      </c>
      <c r="N32" s="195"/>
      <c r="O32" s="192">
        <f>P32+R32</f>
        <v>0</v>
      </c>
      <c r="P32" s="193">
        <f aca="true" t="shared" si="6" ref="P32:V32">SUM(P33:P36)</f>
        <v>0</v>
      </c>
      <c r="Q32" s="196">
        <f t="shared" si="6"/>
        <v>0</v>
      </c>
      <c r="R32" s="196">
        <f t="shared" si="6"/>
        <v>0</v>
      </c>
      <c r="S32" s="247">
        <f t="shared" si="6"/>
        <v>11.55967</v>
      </c>
      <c r="T32" s="247">
        <f t="shared" si="6"/>
        <v>11.55967</v>
      </c>
      <c r="U32" s="247">
        <f t="shared" si="6"/>
        <v>2.46796</v>
      </c>
      <c r="V32" s="196">
        <f t="shared" si="6"/>
        <v>0</v>
      </c>
    </row>
    <row r="33" spans="1:22" ht="25.5">
      <c r="A33" s="176">
        <v>23</v>
      </c>
      <c r="B33" s="187" t="s">
        <v>267</v>
      </c>
      <c r="C33" s="71">
        <f>D33+F33</f>
        <v>-156.5</v>
      </c>
      <c r="D33" s="179">
        <f>G33+K33+O33+S33</f>
        <v>-156.5</v>
      </c>
      <c r="E33" s="179">
        <f>I33+M33+Q33+U33</f>
        <v>-119.484</v>
      </c>
      <c r="F33" s="180"/>
      <c r="G33" s="181"/>
      <c r="H33" s="179"/>
      <c r="I33" s="179"/>
      <c r="J33" s="183"/>
      <c r="K33" s="244">
        <f>+L33</f>
        <v>-156.5</v>
      </c>
      <c r="L33" s="179">
        <v>-156.5</v>
      </c>
      <c r="M33" s="179">
        <v>-119.484</v>
      </c>
      <c r="N33" s="96"/>
      <c r="O33" s="71"/>
      <c r="P33" s="179"/>
      <c r="Q33" s="179"/>
      <c r="R33" s="183"/>
      <c r="S33" s="184"/>
      <c r="T33" s="179"/>
      <c r="U33" s="179"/>
      <c r="V33" s="198"/>
    </row>
    <row r="34" spans="1:22" ht="12.75">
      <c r="A34" s="176">
        <v>24</v>
      </c>
      <c r="B34" s="99" t="s">
        <v>244</v>
      </c>
      <c r="C34" s="261">
        <f t="shared" si="3"/>
        <v>12.3124</v>
      </c>
      <c r="D34" s="246">
        <f t="shared" si="3"/>
        <v>12.3124</v>
      </c>
      <c r="E34" s="179"/>
      <c r="F34" s="180"/>
      <c r="G34" s="255">
        <v>0.75273</v>
      </c>
      <c r="H34" s="246">
        <v>0.75273</v>
      </c>
      <c r="I34" s="179"/>
      <c r="J34" s="178"/>
      <c r="K34" s="71"/>
      <c r="L34" s="179"/>
      <c r="M34" s="179"/>
      <c r="N34" s="178"/>
      <c r="O34" s="71"/>
      <c r="P34" s="179"/>
      <c r="Q34" s="179"/>
      <c r="R34" s="178"/>
      <c r="S34" s="250">
        <v>11.55967</v>
      </c>
      <c r="T34" s="246">
        <v>11.55967</v>
      </c>
      <c r="U34" s="246">
        <v>2.46796</v>
      </c>
      <c r="V34" s="178"/>
    </row>
    <row r="35" spans="1:22" ht="12.75">
      <c r="A35" s="176">
        <v>25</v>
      </c>
      <c r="B35" s="99" t="s">
        <v>245</v>
      </c>
      <c r="C35" s="71">
        <f t="shared" si="3"/>
        <v>0</v>
      </c>
      <c r="D35" s="179">
        <f t="shared" si="3"/>
        <v>0</v>
      </c>
      <c r="E35" s="73">
        <f>I35+M35+Q35+U35</f>
        <v>0</v>
      </c>
      <c r="F35" s="79"/>
      <c r="G35" s="181"/>
      <c r="H35" s="179"/>
      <c r="I35" s="179"/>
      <c r="J35" s="178"/>
      <c r="K35" s="71"/>
      <c r="L35" s="179"/>
      <c r="M35" s="179"/>
      <c r="N35" s="178"/>
      <c r="O35" s="71"/>
      <c r="P35" s="179"/>
      <c r="Q35" s="179"/>
      <c r="R35" s="178"/>
      <c r="S35" s="245"/>
      <c r="T35" s="179"/>
      <c r="U35" s="179"/>
      <c r="V35" s="178"/>
    </row>
    <row r="36" spans="1:22" ht="12.75">
      <c r="A36" s="176">
        <v>26</v>
      </c>
      <c r="B36" s="99" t="s">
        <v>246</v>
      </c>
      <c r="C36" s="71">
        <f t="shared" si="3"/>
        <v>0.37</v>
      </c>
      <c r="D36" s="179">
        <f t="shared" si="3"/>
        <v>0.37</v>
      </c>
      <c r="E36" s="73">
        <f>I36+M36+Q36+U36</f>
        <v>0.28</v>
      </c>
      <c r="F36" s="79"/>
      <c r="G36" s="181">
        <v>0.37</v>
      </c>
      <c r="H36" s="179">
        <v>0.37</v>
      </c>
      <c r="I36" s="179">
        <v>0.28</v>
      </c>
      <c r="J36" s="178"/>
      <c r="K36" s="181"/>
      <c r="L36" s="179"/>
      <c r="M36" s="179"/>
      <c r="N36" s="178"/>
      <c r="O36" s="80"/>
      <c r="P36" s="179"/>
      <c r="Q36" s="179"/>
      <c r="R36" s="178"/>
      <c r="S36" s="184"/>
      <c r="T36" s="179"/>
      <c r="U36" s="179"/>
      <c r="V36" s="178"/>
    </row>
    <row r="37" spans="1:22" ht="25.5">
      <c r="A37" s="176">
        <v>27</v>
      </c>
      <c r="B37" s="187" t="s">
        <v>247</v>
      </c>
      <c r="C37" s="71">
        <f t="shared" si="3"/>
        <v>0</v>
      </c>
      <c r="D37" s="179">
        <f t="shared" si="3"/>
        <v>0</v>
      </c>
      <c r="E37" s="78"/>
      <c r="F37" s="79"/>
      <c r="G37" s="181"/>
      <c r="H37" s="179"/>
      <c r="I37" s="179"/>
      <c r="J37" s="178"/>
      <c r="K37" s="181"/>
      <c r="L37" s="179"/>
      <c r="M37" s="179"/>
      <c r="N37" s="178"/>
      <c r="O37" s="80"/>
      <c r="P37" s="179"/>
      <c r="Q37" s="179"/>
      <c r="R37" s="178"/>
      <c r="S37" s="184"/>
      <c r="T37" s="179"/>
      <c r="U37" s="179"/>
      <c r="V37" s="178"/>
    </row>
    <row r="38" spans="1:22" ht="12.75">
      <c r="A38" s="176">
        <v>28</v>
      </c>
      <c r="B38" s="75" t="s">
        <v>133</v>
      </c>
      <c r="C38" s="80">
        <f aca="true" t="shared" si="7" ref="C38:E43">+G38+K38+O38+S38</f>
        <v>7.516</v>
      </c>
      <c r="D38" s="78">
        <f t="shared" si="7"/>
        <v>7.516</v>
      </c>
      <c r="E38" s="78">
        <f t="shared" si="7"/>
        <v>5.605</v>
      </c>
      <c r="F38" s="79"/>
      <c r="G38" s="80">
        <v>2.868</v>
      </c>
      <c r="H38" s="78">
        <v>2.868</v>
      </c>
      <c r="I38" s="87">
        <v>2.056</v>
      </c>
      <c r="J38" s="178"/>
      <c r="K38" s="170">
        <f aca="true" t="shared" si="8" ref="K38:K71">+L38</f>
        <v>2.813</v>
      </c>
      <c r="L38" s="78">
        <v>2.813</v>
      </c>
      <c r="M38" s="78">
        <v>2.148</v>
      </c>
      <c r="N38" s="178"/>
      <c r="O38" s="170">
        <f aca="true" t="shared" si="9" ref="O38:O70">+P38</f>
        <v>1.835</v>
      </c>
      <c r="P38" s="78">
        <v>1.835</v>
      </c>
      <c r="Q38" s="78">
        <v>1.401</v>
      </c>
      <c r="R38" s="81"/>
      <c r="S38" s="76"/>
      <c r="T38" s="78"/>
      <c r="U38" s="78"/>
      <c r="V38" s="81"/>
    </row>
    <row r="39" spans="1:22" ht="12.75">
      <c r="A39" s="176">
        <f aca="true" t="shared" si="10" ref="A39:A45">+A38+1</f>
        <v>29</v>
      </c>
      <c r="B39" s="75" t="s">
        <v>134</v>
      </c>
      <c r="C39" s="80">
        <f t="shared" si="7"/>
        <v>12.017999999999999</v>
      </c>
      <c r="D39" s="78">
        <f t="shared" si="7"/>
        <v>12.017999999999999</v>
      </c>
      <c r="E39" s="78">
        <f t="shared" si="7"/>
        <v>8.03</v>
      </c>
      <c r="F39" s="79"/>
      <c r="G39" s="80">
        <v>6.023</v>
      </c>
      <c r="H39" s="78">
        <v>6.023</v>
      </c>
      <c r="I39" s="87">
        <v>3.453</v>
      </c>
      <c r="J39" s="178"/>
      <c r="K39" s="170">
        <f t="shared" si="8"/>
        <v>4.34</v>
      </c>
      <c r="L39" s="78">
        <v>4.34</v>
      </c>
      <c r="M39" s="78">
        <v>3.314</v>
      </c>
      <c r="N39" s="178"/>
      <c r="O39" s="170">
        <f t="shared" si="9"/>
        <v>1.655</v>
      </c>
      <c r="P39" s="78">
        <v>1.655</v>
      </c>
      <c r="Q39" s="78">
        <v>1.263</v>
      </c>
      <c r="R39" s="81"/>
      <c r="S39" s="76"/>
      <c r="T39" s="78"/>
      <c r="U39" s="78"/>
      <c r="V39" s="81"/>
    </row>
    <row r="40" spans="1:22" ht="12.75">
      <c r="A40" s="176">
        <f t="shared" si="10"/>
        <v>30</v>
      </c>
      <c r="B40" s="75" t="s">
        <v>119</v>
      </c>
      <c r="C40" s="80">
        <f t="shared" si="7"/>
        <v>4.337999999999999</v>
      </c>
      <c r="D40" s="78">
        <f t="shared" si="7"/>
        <v>4.337999999999999</v>
      </c>
      <c r="E40" s="78">
        <f t="shared" si="7"/>
        <v>3.311</v>
      </c>
      <c r="F40" s="79"/>
      <c r="G40" s="80">
        <v>2.268</v>
      </c>
      <c r="H40" s="78">
        <v>2.268</v>
      </c>
      <c r="I40" s="87">
        <v>1.731</v>
      </c>
      <c r="J40" s="178"/>
      <c r="K40" s="170">
        <f t="shared" si="8"/>
        <v>2.07</v>
      </c>
      <c r="L40" s="78">
        <v>2.07</v>
      </c>
      <c r="M40" s="78">
        <v>1.58</v>
      </c>
      <c r="N40" s="178"/>
      <c r="O40" s="170"/>
      <c r="P40" s="78"/>
      <c r="Q40" s="78"/>
      <c r="R40" s="81"/>
      <c r="S40" s="76"/>
      <c r="T40" s="78"/>
      <c r="U40" s="78"/>
      <c r="V40" s="81"/>
    </row>
    <row r="41" spans="1:22" ht="12.75">
      <c r="A41" s="176">
        <f t="shared" si="10"/>
        <v>31</v>
      </c>
      <c r="B41" s="75" t="s">
        <v>208</v>
      </c>
      <c r="C41" s="80">
        <f t="shared" si="7"/>
        <v>8.850000000000001</v>
      </c>
      <c r="D41" s="78">
        <f t="shared" si="7"/>
        <v>8.850000000000001</v>
      </c>
      <c r="E41" s="78">
        <f t="shared" si="7"/>
        <v>6.757000000000001</v>
      </c>
      <c r="F41" s="79"/>
      <c r="G41" s="80">
        <v>2.982</v>
      </c>
      <c r="H41" s="78">
        <v>2.982</v>
      </c>
      <c r="I41" s="78">
        <v>2.277</v>
      </c>
      <c r="J41" s="178"/>
      <c r="K41" s="170">
        <f t="shared" si="8"/>
        <v>5.106</v>
      </c>
      <c r="L41" s="78">
        <v>5.106</v>
      </c>
      <c r="M41" s="78">
        <v>3.898</v>
      </c>
      <c r="N41" s="178"/>
      <c r="O41" s="170">
        <f t="shared" si="9"/>
        <v>0.762</v>
      </c>
      <c r="P41" s="78">
        <v>0.762</v>
      </c>
      <c r="Q41" s="78">
        <v>0.582</v>
      </c>
      <c r="R41" s="81"/>
      <c r="S41" s="76"/>
      <c r="T41" s="78"/>
      <c r="U41" s="78"/>
      <c r="V41" s="81"/>
    </row>
    <row r="42" spans="1:22" ht="12.75">
      <c r="A42" s="176">
        <f t="shared" si="10"/>
        <v>32</v>
      </c>
      <c r="B42" s="75" t="s">
        <v>209</v>
      </c>
      <c r="C42" s="80">
        <f t="shared" si="7"/>
        <v>2.6870000000000003</v>
      </c>
      <c r="D42" s="78">
        <f t="shared" si="7"/>
        <v>2.6870000000000003</v>
      </c>
      <c r="E42" s="78">
        <f t="shared" si="7"/>
        <v>2.052</v>
      </c>
      <c r="F42" s="79"/>
      <c r="G42" s="80">
        <v>1.262</v>
      </c>
      <c r="H42" s="78">
        <v>1.262</v>
      </c>
      <c r="I42" s="78">
        <v>0.964</v>
      </c>
      <c r="J42" s="178"/>
      <c r="K42" s="170">
        <f t="shared" si="8"/>
        <v>1.425</v>
      </c>
      <c r="L42" s="78">
        <v>1.425</v>
      </c>
      <c r="M42" s="78">
        <v>1.088</v>
      </c>
      <c r="N42" s="178"/>
      <c r="O42" s="170"/>
      <c r="P42" s="78"/>
      <c r="Q42" s="78"/>
      <c r="R42" s="81"/>
      <c r="S42" s="76"/>
      <c r="T42" s="78"/>
      <c r="U42" s="78"/>
      <c r="V42" s="81"/>
    </row>
    <row r="43" spans="1:22" ht="12.75">
      <c r="A43" s="176">
        <f t="shared" si="10"/>
        <v>33</v>
      </c>
      <c r="B43" s="75" t="s">
        <v>210</v>
      </c>
      <c r="C43" s="80">
        <f t="shared" si="7"/>
        <v>3.997</v>
      </c>
      <c r="D43" s="78">
        <f t="shared" si="7"/>
        <v>3.997</v>
      </c>
      <c r="E43" s="78">
        <f t="shared" si="7"/>
        <v>3.052</v>
      </c>
      <c r="F43" s="79"/>
      <c r="G43" s="80">
        <v>1.325</v>
      </c>
      <c r="H43" s="78">
        <v>1.325</v>
      </c>
      <c r="I43" s="78">
        <v>1.012</v>
      </c>
      <c r="J43" s="178"/>
      <c r="K43" s="170">
        <f t="shared" si="8"/>
        <v>2.672</v>
      </c>
      <c r="L43" s="78">
        <v>2.672</v>
      </c>
      <c r="M43" s="78">
        <v>2.04</v>
      </c>
      <c r="N43" s="178"/>
      <c r="O43" s="170"/>
      <c r="P43" s="78"/>
      <c r="Q43" s="78"/>
      <c r="R43" s="81"/>
      <c r="S43" s="76"/>
      <c r="T43" s="78"/>
      <c r="U43" s="78"/>
      <c r="V43" s="81"/>
    </row>
    <row r="44" spans="1:22" ht="12.75">
      <c r="A44" s="176">
        <f t="shared" si="10"/>
        <v>34</v>
      </c>
      <c r="B44" s="129" t="s">
        <v>211</v>
      </c>
      <c r="C44" s="80">
        <f aca="true" t="shared" si="11" ref="C44:E45">G44+K44+O44+S44</f>
        <v>1.0489999999999997</v>
      </c>
      <c r="D44" s="78">
        <f t="shared" si="11"/>
        <v>1.0489999999999997</v>
      </c>
      <c r="E44" s="78">
        <f t="shared" si="11"/>
        <v>0.8000000000000003</v>
      </c>
      <c r="F44" s="79"/>
      <c r="G44" s="80">
        <v>0.336</v>
      </c>
      <c r="H44" s="78">
        <v>0.336</v>
      </c>
      <c r="I44" s="78">
        <v>0.256</v>
      </c>
      <c r="J44" s="178"/>
      <c r="K44" s="170">
        <f t="shared" si="8"/>
        <v>2.303</v>
      </c>
      <c r="L44" s="78">
        <v>2.303</v>
      </c>
      <c r="M44" s="78">
        <v>1.758</v>
      </c>
      <c r="N44" s="178"/>
      <c r="O44" s="170">
        <f t="shared" si="9"/>
        <v>-1.59</v>
      </c>
      <c r="P44" s="78">
        <v>-1.59</v>
      </c>
      <c r="Q44" s="78">
        <v>-1.214</v>
      </c>
      <c r="R44" s="81"/>
      <c r="S44" s="76"/>
      <c r="T44" s="78"/>
      <c r="U44" s="78"/>
      <c r="V44" s="81"/>
    </row>
    <row r="45" spans="1:22" ht="12.75">
      <c r="A45" s="176">
        <f t="shared" si="10"/>
        <v>35</v>
      </c>
      <c r="B45" s="124" t="s">
        <v>248</v>
      </c>
      <c r="C45" s="80">
        <f t="shared" si="11"/>
        <v>4.227</v>
      </c>
      <c r="D45" s="78">
        <f t="shared" si="11"/>
        <v>4.227</v>
      </c>
      <c r="E45" s="78">
        <f t="shared" si="11"/>
        <v>3.227</v>
      </c>
      <c r="F45" s="79"/>
      <c r="G45" s="80">
        <v>0.297</v>
      </c>
      <c r="H45" s="78">
        <v>0.297</v>
      </c>
      <c r="I45" s="78">
        <v>0.227</v>
      </c>
      <c r="J45" s="81"/>
      <c r="K45" s="170">
        <f t="shared" si="8"/>
        <v>0.972</v>
      </c>
      <c r="L45" s="78">
        <v>0.972</v>
      </c>
      <c r="M45" s="78">
        <v>0.742</v>
      </c>
      <c r="N45" s="81"/>
      <c r="O45" s="170">
        <f t="shared" si="9"/>
        <v>2.958</v>
      </c>
      <c r="P45" s="78">
        <v>2.958</v>
      </c>
      <c r="Q45" s="78">
        <v>2.258</v>
      </c>
      <c r="R45" s="81"/>
      <c r="S45" s="76"/>
      <c r="T45" s="78"/>
      <c r="U45" s="78"/>
      <c r="V45" s="81"/>
    </row>
    <row r="46" spans="1:22" ht="12.75">
      <c r="A46" s="176">
        <v>36</v>
      </c>
      <c r="B46" s="75" t="s">
        <v>165</v>
      </c>
      <c r="C46" s="80">
        <f aca="true" t="shared" si="12" ref="C46:F56">+G46+K46+O46+S46</f>
        <v>10.482</v>
      </c>
      <c r="D46" s="78">
        <f t="shared" si="12"/>
        <v>10.482</v>
      </c>
      <c r="E46" s="78">
        <f t="shared" si="12"/>
        <v>8.003</v>
      </c>
      <c r="F46" s="79"/>
      <c r="G46" s="80">
        <v>4.4</v>
      </c>
      <c r="H46" s="78">
        <v>4.4</v>
      </c>
      <c r="I46" s="78">
        <v>3.36</v>
      </c>
      <c r="J46" s="81"/>
      <c r="K46" s="170">
        <f t="shared" si="8"/>
        <v>4.712</v>
      </c>
      <c r="L46" s="78">
        <v>4.712</v>
      </c>
      <c r="M46" s="78">
        <v>3.597</v>
      </c>
      <c r="N46" s="178"/>
      <c r="O46" s="170">
        <f t="shared" si="9"/>
        <v>1.37</v>
      </c>
      <c r="P46" s="78">
        <v>1.37</v>
      </c>
      <c r="Q46" s="78">
        <v>1.046</v>
      </c>
      <c r="R46" s="81"/>
      <c r="S46" s="76"/>
      <c r="T46" s="78"/>
      <c r="U46" s="78"/>
      <c r="V46" s="81"/>
    </row>
    <row r="47" spans="1:22" ht="12.75">
      <c r="A47" s="176">
        <f>+A46+1</f>
        <v>37</v>
      </c>
      <c r="B47" s="75" t="s">
        <v>121</v>
      </c>
      <c r="C47" s="80">
        <f t="shared" si="12"/>
        <v>6.743</v>
      </c>
      <c r="D47" s="78">
        <f t="shared" si="12"/>
        <v>6.743</v>
      </c>
      <c r="E47" s="78">
        <f t="shared" si="12"/>
        <v>5.147</v>
      </c>
      <c r="F47" s="79"/>
      <c r="G47" s="80">
        <v>0.84</v>
      </c>
      <c r="H47" s="78">
        <v>0.84</v>
      </c>
      <c r="I47" s="78">
        <v>0.64</v>
      </c>
      <c r="J47" s="81"/>
      <c r="K47" s="170">
        <f t="shared" si="8"/>
        <v>10.144</v>
      </c>
      <c r="L47" s="78">
        <v>10.144</v>
      </c>
      <c r="M47" s="78">
        <v>7.745</v>
      </c>
      <c r="N47" s="81"/>
      <c r="O47" s="170">
        <f t="shared" si="9"/>
        <v>-4.241</v>
      </c>
      <c r="P47" s="78">
        <v>-4.241</v>
      </c>
      <c r="Q47" s="78">
        <v>-3.238</v>
      </c>
      <c r="R47" s="81"/>
      <c r="S47" s="76"/>
      <c r="T47" s="78"/>
      <c r="U47" s="78"/>
      <c r="V47" s="81"/>
    </row>
    <row r="48" spans="1:22" ht="12.75">
      <c r="A48" s="176">
        <f>+A47+1</f>
        <v>38</v>
      </c>
      <c r="B48" s="75" t="s">
        <v>213</v>
      </c>
      <c r="C48" s="80">
        <f t="shared" si="12"/>
        <v>2.202</v>
      </c>
      <c r="D48" s="78">
        <f t="shared" si="12"/>
        <v>2.202</v>
      </c>
      <c r="E48" s="78">
        <f t="shared" si="12"/>
        <v>1.673</v>
      </c>
      <c r="F48" s="79"/>
      <c r="G48" s="80">
        <v>0.6</v>
      </c>
      <c r="H48" s="78">
        <v>0.6</v>
      </c>
      <c r="I48" s="78">
        <v>0.45</v>
      </c>
      <c r="J48" s="178"/>
      <c r="K48" s="170">
        <f t="shared" si="8"/>
        <v>1.602</v>
      </c>
      <c r="L48" s="78">
        <v>1.602</v>
      </c>
      <c r="M48" s="78">
        <v>1.223</v>
      </c>
      <c r="N48" s="178"/>
      <c r="O48" s="170"/>
      <c r="P48" s="78"/>
      <c r="Q48" s="78"/>
      <c r="R48" s="81"/>
      <c r="S48" s="76"/>
      <c r="T48" s="78"/>
      <c r="U48" s="78"/>
      <c r="V48" s="81"/>
    </row>
    <row r="49" spans="1:22" ht="12.75">
      <c r="A49" s="176">
        <v>39</v>
      </c>
      <c r="B49" s="75" t="s">
        <v>135</v>
      </c>
      <c r="C49" s="80">
        <f t="shared" si="12"/>
        <v>32.669000000000004</v>
      </c>
      <c r="D49" s="78">
        <f t="shared" si="12"/>
        <v>32.669000000000004</v>
      </c>
      <c r="E49" s="78">
        <f t="shared" si="12"/>
        <v>24.942</v>
      </c>
      <c r="F49" s="79"/>
      <c r="G49" s="80">
        <v>1.669</v>
      </c>
      <c r="H49" s="78">
        <v>1.669</v>
      </c>
      <c r="I49" s="78">
        <v>1.274</v>
      </c>
      <c r="J49" s="178"/>
      <c r="K49" s="170">
        <f t="shared" si="8"/>
        <v>2.688</v>
      </c>
      <c r="L49" s="78">
        <v>2.688</v>
      </c>
      <c r="M49" s="78">
        <v>2.052</v>
      </c>
      <c r="N49" s="178"/>
      <c r="O49" s="170">
        <f t="shared" si="9"/>
        <v>28.312</v>
      </c>
      <c r="P49" s="78">
        <v>28.312</v>
      </c>
      <c r="Q49" s="78">
        <v>21.616</v>
      </c>
      <c r="R49" s="81"/>
      <c r="S49" s="76"/>
      <c r="T49" s="78"/>
      <c r="U49" s="78"/>
      <c r="V49" s="81"/>
    </row>
    <row r="50" spans="1:22" ht="12.75">
      <c r="A50" s="176">
        <f>+A49+1</f>
        <v>40</v>
      </c>
      <c r="B50" s="75" t="s">
        <v>166</v>
      </c>
      <c r="C50" s="80">
        <f t="shared" si="12"/>
        <v>1.9269999999999996</v>
      </c>
      <c r="D50" s="78">
        <f t="shared" si="12"/>
        <v>1.9269999999999996</v>
      </c>
      <c r="E50" s="78">
        <f t="shared" si="12"/>
        <v>1.4720000000000004</v>
      </c>
      <c r="F50" s="79"/>
      <c r="G50" s="80">
        <v>0.095</v>
      </c>
      <c r="H50" s="78">
        <v>0.095</v>
      </c>
      <c r="I50" s="78">
        <v>0.073</v>
      </c>
      <c r="J50" s="178"/>
      <c r="K50" s="170">
        <f t="shared" si="8"/>
        <v>5.915</v>
      </c>
      <c r="L50" s="78">
        <v>5.915</v>
      </c>
      <c r="M50" s="78">
        <v>4.516</v>
      </c>
      <c r="N50" s="178"/>
      <c r="O50" s="170">
        <f t="shared" si="9"/>
        <v>-4.083</v>
      </c>
      <c r="P50" s="78">
        <v>-4.083</v>
      </c>
      <c r="Q50" s="78">
        <v>-3.117</v>
      </c>
      <c r="R50" s="81"/>
      <c r="S50" s="76"/>
      <c r="T50" s="78"/>
      <c r="U50" s="78"/>
      <c r="V50" s="81"/>
    </row>
    <row r="51" spans="1:22" ht="12.75">
      <c r="A51" s="176">
        <v>41</v>
      </c>
      <c r="B51" s="75" t="s">
        <v>214</v>
      </c>
      <c r="C51" s="80">
        <f t="shared" si="12"/>
        <v>0.188</v>
      </c>
      <c r="D51" s="78">
        <f t="shared" si="12"/>
        <v>0.188</v>
      </c>
      <c r="E51" s="78">
        <f t="shared" si="12"/>
        <v>0.144</v>
      </c>
      <c r="F51" s="79"/>
      <c r="G51" s="80"/>
      <c r="H51" s="78"/>
      <c r="I51" s="78"/>
      <c r="J51" s="178"/>
      <c r="K51" s="170">
        <f t="shared" si="8"/>
        <v>0.188</v>
      </c>
      <c r="L51" s="78">
        <v>0.188</v>
      </c>
      <c r="M51" s="78">
        <v>0.144</v>
      </c>
      <c r="N51" s="178"/>
      <c r="O51" s="170"/>
      <c r="P51" s="78"/>
      <c r="Q51" s="78"/>
      <c r="R51" s="81"/>
      <c r="S51" s="76"/>
      <c r="T51" s="78"/>
      <c r="U51" s="78"/>
      <c r="V51" s="81"/>
    </row>
    <row r="52" spans="1:22" ht="12.75">
      <c r="A52" s="176">
        <v>42</v>
      </c>
      <c r="B52" s="75" t="s">
        <v>215</v>
      </c>
      <c r="C52" s="80">
        <f t="shared" si="12"/>
        <v>14.53</v>
      </c>
      <c r="D52" s="78">
        <f t="shared" si="12"/>
        <v>14.53</v>
      </c>
      <c r="E52" s="78">
        <f t="shared" si="12"/>
        <v>10.097000000000001</v>
      </c>
      <c r="F52" s="79"/>
      <c r="G52" s="80">
        <v>3.23</v>
      </c>
      <c r="H52" s="78">
        <v>3.23</v>
      </c>
      <c r="I52" s="78">
        <v>1.47</v>
      </c>
      <c r="J52" s="178"/>
      <c r="K52" s="170">
        <f t="shared" si="8"/>
        <v>4.624</v>
      </c>
      <c r="L52" s="78">
        <v>4.624</v>
      </c>
      <c r="M52" s="78">
        <v>3.53</v>
      </c>
      <c r="N52" s="178"/>
      <c r="O52" s="170">
        <f t="shared" si="9"/>
        <v>6.676</v>
      </c>
      <c r="P52" s="78">
        <v>6.676</v>
      </c>
      <c r="Q52" s="78">
        <v>5.097</v>
      </c>
      <c r="R52" s="81"/>
      <c r="S52" s="76"/>
      <c r="T52" s="78"/>
      <c r="U52" s="78"/>
      <c r="V52" s="81"/>
    </row>
    <row r="53" spans="1:22" ht="12.75">
      <c r="A53" s="176">
        <v>43</v>
      </c>
      <c r="B53" s="75" t="s">
        <v>123</v>
      </c>
      <c r="C53" s="80">
        <f t="shared" si="12"/>
        <v>17.985999999999997</v>
      </c>
      <c r="D53" s="78">
        <f t="shared" si="12"/>
        <v>17.985999999999997</v>
      </c>
      <c r="E53" s="78">
        <f t="shared" si="12"/>
        <v>13.729999999999999</v>
      </c>
      <c r="F53" s="79">
        <f t="shared" si="12"/>
        <v>0</v>
      </c>
      <c r="G53" s="80">
        <v>9.55</v>
      </c>
      <c r="H53" s="78">
        <v>9.55</v>
      </c>
      <c r="I53" s="78">
        <v>7.29</v>
      </c>
      <c r="J53" s="178"/>
      <c r="K53" s="170">
        <f t="shared" si="8"/>
        <v>27.247</v>
      </c>
      <c r="L53" s="78">
        <v>27.247</v>
      </c>
      <c r="M53" s="78">
        <v>20.802</v>
      </c>
      <c r="N53" s="178"/>
      <c r="O53" s="170">
        <f t="shared" si="9"/>
        <v>-18.811</v>
      </c>
      <c r="P53" s="78">
        <v>-18.811</v>
      </c>
      <c r="Q53" s="78">
        <v>-14.362</v>
      </c>
      <c r="R53" s="81"/>
      <c r="S53" s="76"/>
      <c r="T53" s="78"/>
      <c r="U53" s="78"/>
      <c r="V53" s="81"/>
    </row>
    <row r="54" spans="1:22" ht="12.75">
      <c r="A54" s="176">
        <v>44</v>
      </c>
      <c r="B54" s="75" t="s">
        <v>249</v>
      </c>
      <c r="C54" s="80">
        <f t="shared" si="12"/>
        <v>0</v>
      </c>
      <c r="D54" s="78">
        <f t="shared" si="12"/>
        <v>0</v>
      </c>
      <c r="E54" s="78">
        <f t="shared" si="12"/>
        <v>0</v>
      </c>
      <c r="F54" s="79">
        <f t="shared" si="12"/>
        <v>0</v>
      </c>
      <c r="G54" s="80"/>
      <c r="H54" s="78"/>
      <c r="I54" s="78"/>
      <c r="J54" s="81"/>
      <c r="K54" s="170"/>
      <c r="L54" s="78"/>
      <c r="M54" s="78"/>
      <c r="N54" s="81"/>
      <c r="O54" s="170">
        <f t="shared" si="9"/>
        <v>0</v>
      </c>
      <c r="P54" s="78"/>
      <c r="Q54" s="78"/>
      <c r="R54" s="81"/>
      <c r="S54" s="76"/>
      <c r="T54" s="78"/>
      <c r="U54" s="78"/>
      <c r="V54" s="81"/>
    </row>
    <row r="55" spans="1:22" ht="12.75">
      <c r="A55" s="176">
        <v>45</v>
      </c>
      <c r="B55" s="75" t="s">
        <v>217</v>
      </c>
      <c r="C55" s="80">
        <f t="shared" si="12"/>
        <v>8.742999999999999</v>
      </c>
      <c r="D55" s="78">
        <f t="shared" si="12"/>
        <v>8.742999999999999</v>
      </c>
      <c r="E55" s="78">
        <f t="shared" si="12"/>
        <v>6.677000000000001</v>
      </c>
      <c r="F55" s="79"/>
      <c r="G55" s="80">
        <v>2.08</v>
      </c>
      <c r="H55" s="78">
        <v>2.08</v>
      </c>
      <c r="I55" s="78">
        <v>1.59</v>
      </c>
      <c r="J55" s="178"/>
      <c r="K55" s="170">
        <f t="shared" si="8"/>
        <v>21.521</v>
      </c>
      <c r="L55" s="78">
        <v>21.521</v>
      </c>
      <c r="M55" s="78">
        <v>16.431</v>
      </c>
      <c r="N55" s="178"/>
      <c r="O55" s="170">
        <f t="shared" si="9"/>
        <v>-14.858</v>
      </c>
      <c r="P55" s="78">
        <v>-14.858</v>
      </c>
      <c r="Q55" s="78">
        <v>-11.344</v>
      </c>
      <c r="R55" s="81"/>
      <c r="S55" s="76"/>
      <c r="T55" s="78"/>
      <c r="U55" s="78"/>
      <c r="V55" s="81"/>
    </row>
    <row r="56" spans="1:22" ht="12.75">
      <c r="A56" s="176">
        <f>+A55+1</f>
        <v>46</v>
      </c>
      <c r="B56" s="75" t="s">
        <v>124</v>
      </c>
      <c r="C56" s="80">
        <f t="shared" si="12"/>
        <v>5.729</v>
      </c>
      <c r="D56" s="78">
        <f t="shared" si="12"/>
        <v>5.729</v>
      </c>
      <c r="E56" s="78">
        <f t="shared" si="12"/>
        <v>4.367999999999999</v>
      </c>
      <c r="F56" s="78">
        <f t="shared" si="12"/>
        <v>0</v>
      </c>
      <c r="G56" s="80">
        <v>0.48</v>
      </c>
      <c r="H56" s="78">
        <v>0.48</v>
      </c>
      <c r="I56" s="78">
        <v>0.36</v>
      </c>
      <c r="J56" s="81"/>
      <c r="K56" s="170">
        <f t="shared" si="8"/>
        <v>12.494</v>
      </c>
      <c r="L56" s="78">
        <v>12.494</v>
      </c>
      <c r="M56" s="78">
        <v>9.539</v>
      </c>
      <c r="N56" s="178"/>
      <c r="O56" s="170">
        <f t="shared" si="9"/>
        <v>-7.245</v>
      </c>
      <c r="P56" s="78">
        <v>-7.245</v>
      </c>
      <c r="Q56" s="78">
        <v>-5.531</v>
      </c>
      <c r="R56" s="81"/>
      <c r="S56" s="76"/>
      <c r="T56" s="78"/>
      <c r="U56" s="78"/>
      <c r="V56" s="81"/>
    </row>
    <row r="57" spans="1:22" ht="12.75">
      <c r="A57" s="176">
        <f>+A56+1</f>
        <v>47</v>
      </c>
      <c r="B57" s="129" t="s">
        <v>250</v>
      </c>
      <c r="C57" s="80">
        <f aca="true" t="shared" si="13" ref="C57:E58">G57+K57+O57+S57</f>
        <v>0</v>
      </c>
      <c r="D57" s="78">
        <f t="shared" si="13"/>
        <v>0</v>
      </c>
      <c r="E57" s="78">
        <f t="shared" si="13"/>
        <v>0</v>
      </c>
      <c r="F57" s="79"/>
      <c r="G57" s="80"/>
      <c r="H57" s="78"/>
      <c r="I57" s="78"/>
      <c r="J57" s="81"/>
      <c r="K57" s="170"/>
      <c r="L57" s="78"/>
      <c r="M57" s="78"/>
      <c r="N57" s="81"/>
      <c r="O57" s="170"/>
      <c r="P57" s="78"/>
      <c r="Q57" s="78"/>
      <c r="R57" s="81"/>
      <c r="S57" s="76"/>
      <c r="T57" s="78"/>
      <c r="U57" s="78"/>
      <c r="V57" s="81"/>
    </row>
    <row r="58" spans="1:22" ht="12.75">
      <c r="A58" s="176">
        <f>+A57+1</f>
        <v>48</v>
      </c>
      <c r="B58" s="75" t="s">
        <v>219</v>
      </c>
      <c r="C58" s="80">
        <f t="shared" si="13"/>
        <v>24.82</v>
      </c>
      <c r="D58" s="78">
        <f t="shared" si="13"/>
        <v>24.82</v>
      </c>
      <c r="E58" s="78">
        <f t="shared" si="13"/>
        <v>18.945999999999998</v>
      </c>
      <c r="F58" s="79"/>
      <c r="G58" s="80">
        <v>1.93</v>
      </c>
      <c r="H58" s="78">
        <v>1.93</v>
      </c>
      <c r="I58" s="78">
        <v>1.47</v>
      </c>
      <c r="J58" s="81"/>
      <c r="K58" s="170">
        <f t="shared" si="8"/>
        <v>5.392</v>
      </c>
      <c r="L58" s="78">
        <v>5.392</v>
      </c>
      <c r="M58" s="78">
        <v>4.117</v>
      </c>
      <c r="N58" s="178"/>
      <c r="O58" s="170">
        <f t="shared" si="9"/>
        <v>17.498</v>
      </c>
      <c r="P58" s="78">
        <v>17.498</v>
      </c>
      <c r="Q58" s="78">
        <v>13.359</v>
      </c>
      <c r="R58" s="81"/>
      <c r="S58" s="76"/>
      <c r="T58" s="78"/>
      <c r="U58" s="78"/>
      <c r="V58" s="81"/>
    </row>
    <row r="59" spans="1:22" ht="12.75">
      <c r="A59" s="176">
        <f>+A58+1</f>
        <v>49</v>
      </c>
      <c r="B59" s="75" t="s">
        <v>125</v>
      </c>
      <c r="C59" s="80">
        <f aca="true" t="shared" si="14" ref="C59:E61">+G59+K59+O59+S59</f>
        <v>10.093</v>
      </c>
      <c r="D59" s="78">
        <f t="shared" si="14"/>
        <v>10.093</v>
      </c>
      <c r="E59" s="78">
        <f t="shared" si="14"/>
        <v>7.7059999999999995</v>
      </c>
      <c r="F59" s="79"/>
      <c r="G59" s="80">
        <v>0.463</v>
      </c>
      <c r="H59" s="78">
        <v>0.463</v>
      </c>
      <c r="I59" s="78">
        <v>0.353</v>
      </c>
      <c r="J59" s="178"/>
      <c r="K59" s="170">
        <f t="shared" si="8"/>
        <v>9.256</v>
      </c>
      <c r="L59" s="78">
        <v>9.256</v>
      </c>
      <c r="M59" s="78">
        <v>7.067</v>
      </c>
      <c r="N59" s="178"/>
      <c r="O59" s="170">
        <f t="shared" si="9"/>
        <v>0.374</v>
      </c>
      <c r="P59" s="78">
        <v>0.374</v>
      </c>
      <c r="Q59" s="78">
        <v>0.286</v>
      </c>
      <c r="R59" s="81"/>
      <c r="S59" s="76"/>
      <c r="T59" s="78"/>
      <c r="U59" s="78"/>
      <c r="V59" s="81"/>
    </row>
    <row r="60" spans="1:22" ht="12.75">
      <c r="A60" s="176">
        <f>+A59+1</f>
        <v>50</v>
      </c>
      <c r="B60" s="75" t="s">
        <v>251</v>
      </c>
      <c r="C60" s="80">
        <f t="shared" si="14"/>
        <v>2.4850000000000003</v>
      </c>
      <c r="D60" s="78">
        <f t="shared" si="14"/>
        <v>2.4850000000000003</v>
      </c>
      <c r="E60" s="78">
        <f t="shared" si="14"/>
        <v>1.8969999999999998</v>
      </c>
      <c r="F60" s="79"/>
      <c r="G60" s="80">
        <v>1.338</v>
      </c>
      <c r="H60" s="78">
        <v>1.338</v>
      </c>
      <c r="I60" s="78">
        <v>1.021</v>
      </c>
      <c r="J60" s="81"/>
      <c r="K60" s="170">
        <f t="shared" si="8"/>
        <v>1.147</v>
      </c>
      <c r="L60" s="78">
        <v>1.147</v>
      </c>
      <c r="M60" s="78">
        <v>0.876</v>
      </c>
      <c r="N60" s="81"/>
      <c r="O60" s="170"/>
      <c r="P60" s="78"/>
      <c r="Q60" s="78"/>
      <c r="R60" s="81"/>
      <c r="S60" s="76"/>
      <c r="T60" s="78"/>
      <c r="U60" s="78"/>
      <c r="V60" s="81"/>
    </row>
    <row r="61" spans="1:22" ht="12.75">
      <c r="A61" s="176">
        <v>51</v>
      </c>
      <c r="B61" s="129" t="s">
        <v>252</v>
      </c>
      <c r="C61" s="80">
        <f>+G61+K61+O61+S61</f>
        <v>0</v>
      </c>
      <c r="D61" s="78">
        <f t="shared" si="14"/>
        <v>0</v>
      </c>
      <c r="E61" s="78">
        <f t="shared" si="14"/>
        <v>0</v>
      </c>
      <c r="F61" s="79"/>
      <c r="G61" s="80"/>
      <c r="H61" s="78"/>
      <c r="I61" s="78"/>
      <c r="J61" s="81"/>
      <c r="K61" s="170"/>
      <c r="L61" s="78"/>
      <c r="M61" s="78"/>
      <c r="N61" s="81"/>
      <c r="O61" s="170"/>
      <c r="P61" s="78"/>
      <c r="Q61" s="78"/>
      <c r="R61" s="81"/>
      <c r="S61" s="76"/>
      <c r="T61" s="78"/>
      <c r="U61" s="78"/>
      <c r="V61" s="81"/>
    </row>
    <row r="62" spans="1:22" ht="12.75">
      <c r="A62" s="176">
        <f>+A61+1</f>
        <v>52</v>
      </c>
      <c r="B62" s="75" t="s">
        <v>126</v>
      </c>
      <c r="C62" s="80">
        <f aca="true" t="shared" si="15" ref="C62:F109">G62+K62+O62+S62</f>
        <v>7.093</v>
      </c>
      <c r="D62" s="78">
        <f>H62+L62+P62+T62</f>
        <v>7.093</v>
      </c>
      <c r="E62" s="78">
        <f>I62+M62+Q62+U62</f>
        <v>5.409</v>
      </c>
      <c r="F62" s="79"/>
      <c r="G62" s="80">
        <v>3.65</v>
      </c>
      <c r="H62" s="78">
        <v>3.65</v>
      </c>
      <c r="I62" s="78">
        <v>2.78</v>
      </c>
      <c r="J62" s="81"/>
      <c r="K62" s="170">
        <f t="shared" si="8"/>
        <v>11.119</v>
      </c>
      <c r="L62" s="78">
        <v>11.119</v>
      </c>
      <c r="M62" s="78">
        <v>8.489</v>
      </c>
      <c r="N62" s="178"/>
      <c r="O62" s="170">
        <f t="shared" si="9"/>
        <v>-7.676</v>
      </c>
      <c r="P62" s="78">
        <v>-7.676</v>
      </c>
      <c r="Q62" s="78">
        <v>-5.86</v>
      </c>
      <c r="R62" s="81"/>
      <c r="S62" s="76"/>
      <c r="T62" s="78"/>
      <c r="U62" s="78"/>
      <c r="V62" s="81"/>
    </row>
    <row r="63" spans="1:22" ht="12.75">
      <c r="A63" s="176">
        <f>+A62+1</f>
        <v>53</v>
      </c>
      <c r="B63" s="129" t="s">
        <v>253</v>
      </c>
      <c r="C63" s="80">
        <f t="shared" si="15"/>
        <v>0</v>
      </c>
      <c r="D63" s="78">
        <f>H63+L63+P63+T63</f>
        <v>0</v>
      </c>
      <c r="E63" s="78">
        <f>I63+M63+Q63+U63</f>
        <v>0</v>
      </c>
      <c r="F63" s="79"/>
      <c r="G63" s="80"/>
      <c r="H63" s="78"/>
      <c r="I63" s="78"/>
      <c r="J63" s="81"/>
      <c r="K63" s="170"/>
      <c r="L63" s="78"/>
      <c r="M63" s="78"/>
      <c r="N63" s="81"/>
      <c r="O63" s="170"/>
      <c r="P63" s="78"/>
      <c r="Q63" s="78"/>
      <c r="R63" s="81"/>
      <c r="S63" s="76"/>
      <c r="T63" s="78"/>
      <c r="U63" s="78"/>
      <c r="V63" s="81"/>
    </row>
    <row r="64" spans="1:22" ht="12.75">
      <c r="A64" s="176">
        <f>+A63+1</f>
        <v>54</v>
      </c>
      <c r="B64" s="75" t="s">
        <v>223</v>
      </c>
      <c r="C64" s="80">
        <f aca="true" t="shared" si="16" ref="C64:E71">+G64+K64+O64+S64</f>
        <v>8.056000000000001</v>
      </c>
      <c r="D64" s="78">
        <f t="shared" si="16"/>
        <v>8.056000000000001</v>
      </c>
      <c r="E64" s="78">
        <f t="shared" si="16"/>
        <v>6.15</v>
      </c>
      <c r="F64" s="79"/>
      <c r="G64" s="80">
        <v>1.487</v>
      </c>
      <c r="H64" s="78">
        <v>1.487</v>
      </c>
      <c r="I64" s="78">
        <v>1.135</v>
      </c>
      <c r="J64" s="178"/>
      <c r="K64" s="170">
        <f t="shared" si="8"/>
        <v>10.569</v>
      </c>
      <c r="L64" s="78">
        <v>10.569</v>
      </c>
      <c r="M64" s="78">
        <v>8.069</v>
      </c>
      <c r="N64" s="178"/>
      <c r="O64" s="170">
        <f t="shared" si="9"/>
        <v>-4</v>
      </c>
      <c r="P64" s="78">
        <v>-4</v>
      </c>
      <c r="Q64" s="78">
        <v>-3.054</v>
      </c>
      <c r="R64" s="178"/>
      <c r="S64" s="76"/>
      <c r="T64" s="78"/>
      <c r="U64" s="78"/>
      <c r="V64" s="81"/>
    </row>
    <row r="65" spans="1:22" ht="12.75">
      <c r="A65" s="176">
        <f>+A64+1</f>
        <v>55</v>
      </c>
      <c r="B65" s="75" t="s">
        <v>149</v>
      </c>
      <c r="C65" s="80">
        <f t="shared" si="16"/>
        <v>2.734999999999999</v>
      </c>
      <c r="D65" s="78">
        <f t="shared" si="16"/>
        <v>2.734999999999999</v>
      </c>
      <c r="E65" s="78">
        <f t="shared" si="16"/>
        <v>2.088</v>
      </c>
      <c r="F65" s="79"/>
      <c r="G65" s="80">
        <v>1.456</v>
      </c>
      <c r="H65" s="78">
        <v>1.456</v>
      </c>
      <c r="I65" s="78">
        <v>1.112</v>
      </c>
      <c r="J65" s="81"/>
      <c r="K65" s="170">
        <f t="shared" si="8"/>
        <v>4.129</v>
      </c>
      <c r="L65" s="78">
        <v>4.129</v>
      </c>
      <c r="M65" s="78">
        <v>3.152</v>
      </c>
      <c r="N65" s="81"/>
      <c r="O65" s="170">
        <f t="shared" si="9"/>
        <v>-2.85</v>
      </c>
      <c r="P65" s="78">
        <v>-2.85</v>
      </c>
      <c r="Q65" s="78">
        <v>-2.176</v>
      </c>
      <c r="R65" s="81"/>
      <c r="S65" s="76"/>
      <c r="T65" s="78"/>
      <c r="U65" s="78"/>
      <c r="V65" s="81"/>
    </row>
    <row r="66" spans="1:22" ht="12.75">
      <c r="A66" s="176">
        <v>56</v>
      </c>
      <c r="B66" s="75" t="s">
        <v>224</v>
      </c>
      <c r="C66" s="80">
        <f t="shared" si="16"/>
        <v>0.983</v>
      </c>
      <c r="D66" s="78">
        <f t="shared" si="16"/>
        <v>0.983</v>
      </c>
      <c r="E66" s="78">
        <f t="shared" si="16"/>
        <v>0.75</v>
      </c>
      <c r="F66" s="79"/>
      <c r="G66" s="80">
        <v>0.983</v>
      </c>
      <c r="H66" s="78">
        <v>0.983</v>
      </c>
      <c r="I66" s="78">
        <v>0.75</v>
      </c>
      <c r="J66" s="178"/>
      <c r="K66" s="170"/>
      <c r="L66" s="78"/>
      <c r="M66" s="78"/>
      <c r="N66" s="178"/>
      <c r="O66" s="170"/>
      <c r="P66" s="78"/>
      <c r="Q66" s="78"/>
      <c r="R66" s="81"/>
      <c r="S66" s="76"/>
      <c r="T66" s="78"/>
      <c r="U66" s="78"/>
      <c r="V66" s="81"/>
    </row>
    <row r="67" spans="1:22" ht="12.75">
      <c r="A67" s="176">
        <f>+A66+1</f>
        <v>57</v>
      </c>
      <c r="B67" s="75" t="s">
        <v>136</v>
      </c>
      <c r="C67" s="80">
        <f t="shared" si="16"/>
        <v>0.47</v>
      </c>
      <c r="D67" s="78">
        <f t="shared" si="16"/>
        <v>0.47</v>
      </c>
      <c r="E67" s="78">
        <f t="shared" si="16"/>
        <v>0.359</v>
      </c>
      <c r="F67" s="79"/>
      <c r="G67" s="80">
        <v>0.47</v>
      </c>
      <c r="H67" s="78">
        <v>0.47</v>
      </c>
      <c r="I67" s="78">
        <v>0.359</v>
      </c>
      <c r="J67" s="178"/>
      <c r="K67" s="170"/>
      <c r="L67" s="78"/>
      <c r="M67" s="78"/>
      <c r="N67" s="178"/>
      <c r="O67" s="170"/>
      <c r="P67" s="78"/>
      <c r="Q67" s="78"/>
      <c r="R67" s="81"/>
      <c r="S67" s="76"/>
      <c r="T67" s="78"/>
      <c r="U67" s="78"/>
      <c r="V67" s="81"/>
    </row>
    <row r="68" spans="1:22" ht="12.75">
      <c r="A68" s="176">
        <f>+A67+1</f>
        <v>58</v>
      </c>
      <c r="B68" s="129" t="s">
        <v>127</v>
      </c>
      <c r="C68" s="80">
        <f t="shared" si="16"/>
        <v>0.051</v>
      </c>
      <c r="D68" s="78">
        <f t="shared" si="16"/>
        <v>0.051</v>
      </c>
      <c r="E68" s="78">
        <f t="shared" si="16"/>
        <v>0.039</v>
      </c>
      <c r="F68" s="79"/>
      <c r="G68" s="80">
        <v>0.051</v>
      </c>
      <c r="H68" s="78">
        <v>0.051</v>
      </c>
      <c r="I68" s="78">
        <v>0.039</v>
      </c>
      <c r="J68" s="178"/>
      <c r="K68" s="170"/>
      <c r="L68" s="78"/>
      <c r="M68" s="78"/>
      <c r="N68" s="178"/>
      <c r="O68" s="170"/>
      <c r="P68" s="78"/>
      <c r="Q68" s="78"/>
      <c r="R68" s="81"/>
      <c r="S68" s="76"/>
      <c r="T68" s="78"/>
      <c r="U68" s="78"/>
      <c r="V68" s="81"/>
    </row>
    <row r="69" spans="1:22" ht="12.75">
      <c r="A69" s="176">
        <v>59</v>
      </c>
      <c r="B69" s="129" t="s">
        <v>254</v>
      </c>
      <c r="C69" s="80">
        <f t="shared" si="16"/>
        <v>4.489</v>
      </c>
      <c r="D69" s="78">
        <f t="shared" si="16"/>
        <v>4.489</v>
      </c>
      <c r="E69" s="78">
        <f t="shared" si="16"/>
        <v>3.428</v>
      </c>
      <c r="F69" s="79"/>
      <c r="G69" s="80">
        <v>4.489</v>
      </c>
      <c r="H69" s="78">
        <v>4.489</v>
      </c>
      <c r="I69" s="78">
        <v>3.428</v>
      </c>
      <c r="J69" s="178"/>
      <c r="K69" s="170"/>
      <c r="L69" s="78"/>
      <c r="M69" s="78"/>
      <c r="N69" s="178"/>
      <c r="O69" s="170"/>
      <c r="P69" s="78"/>
      <c r="Q69" s="78"/>
      <c r="R69" s="81"/>
      <c r="S69" s="76"/>
      <c r="T69" s="78"/>
      <c r="U69" s="78"/>
      <c r="V69" s="81"/>
    </row>
    <row r="70" spans="1:22" ht="12.75">
      <c r="A70" s="176">
        <f>+A69+1</f>
        <v>60</v>
      </c>
      <c r="B70" s="75" t="s">
        <v>225</v>
      </c>
      <c r="C70" s="80">
        <f t="shared" si="16"/>
        <v>6.744</v>
      </c>
      <c r="D70" s="78">
        <f t="shared" si="16"/>
        <v>6.744</v>
      </c>
      <c r="E70" s="78">
        <f t="shared" si="16"/>
        <v>5.149</v>
      </c>
      <c r="F70" s="79"/>
      <c r="G70" s="80">
        <v>1.42</v>
      </c>
      <c r="H70" s="78">
        <v>1.42</v>
      </c>
      <c r="I70" s="78">
        <v>1.084</v>
      </c>
      <c r="J70" s="178"/>
      <c r="K70" s="170">
        <f t="shared" si="8"/>
        <v>1.41</v>
      </c>
      <c r="L70" s="78">
        <v>1.41</v>
      </c>
      <c r="M70" s="78">
        <v>1.077</v>
      </c>
      <c r="N70" s="178"/>
      <c r="O70" s="170">
        <f t="shared" si="9"/>
        <v>3.914</v>
      </c>
      <c r="P70" s="78">
        <v>3.914</v>
      </c>
      <c r="Q70" s="78">
        <v>2.988</v>
      </c>
      <c r="R70" s="81"/>
      <c r="S70" s="76"/>
      <c r="T70" s="78"/>
      <c r="U70" s="78"/>
      <c r="V70" s="81"/>
    </row>
    <row r="71" spans="1:22" ht="12.75">
      <c r="A71" s="176">
        <v>61</v>
      </c>
      <c r="B71" s="75" t="s">
        <v>255</v>
      </c>
      <c r="C71" s="95">
        <f t="shared" si="16"/>
        <v>0.642</v>
      </c>
      <c r="D71" s="78">
        <f t="shared" si="16"/>
        <v>0.642</v>
      </c>
      <c r="E71" s="76">
        <f t="shared" si="16"/>
        <v>0.49</v>
      </c>
      <c r="F71" s="79"/>
      <c r="G71" s="80"/>
      <c r="H71" s="78"/>
      <c r="I71" s="78"/>
      <c r="J71" s="178"/>
      <c r="K71" s="170">
        <f t="shared" si="8"/>
        <v>0.642</v>
      </c>
      <c r="L71" s="78">
        <v>0.642</v>
      </c>
      <c r="M71" s="78">
        <v>0.49</v>
      </c>
      <c r="N71" s="178"/>
      <c r="O71" s="170"/>
      <c r="P71" s="78"/>
      <c r="Q71" s="78"/>
      <c r="R71" s="81"/>
      <c r="S71" s="76"/>
      <c r="T71" s="78"/>
      <c r="U71" s="78"/>
      <c r="V71" s="81"/>
    </row>
    <row r="72" spans="1:22" ht="12.75">
      <c r="A72" s="176">
        <v>62</v>
      </c>
      <c r="B72" s="129" t="s">
        <v>109</v>
      </c>
      <c r="C72" s="80">
        <f t="shared" si="15"/>
        <v>1.716</v>
      </c>
      <c r="D72" s="78">
        <f t="shared" si="15"/>
        <v>1.716</v>
      </c>
      <c r="E72" s="78">
        <f t="shared" si="15"/>
        <v>1.31</v>
      </c>
      <c r="F72" s="79">
        <f>+J72+N72+R72+V72</f>
        <v>0</v>
      </c>
      <c r="G72" s="80">
        <v>1.716</v>
      </c>
      <c r="H72" s="78">
        <v>1.716</v>
      </c>
      <c r="I72" s="78">
        <v>1.31</v>
      </c>
      <c r="J72" s="81"/>
      <c r="K72" s="80"/>
      <c r="L72" s="78"/>
      <c r="M72" s="78"/>
      <c r="N72" s="178"/>
      <c r="O72" s="80"/>
      <c r="P72" s="78"/>
      <c r="Q72" s="78"/>
      <c r="R72" s="81"/>
      <c r="S72" s="76"/>
      <c r="T72" s="78"/>
      <c r="U72" s="78"/>
      <c r="V72" s="81"/>
    </row>
    <row r="73" spans="1:22" ht="12.75">
      <c r="A73" s="176">
        <v>63</v>
      </c>
      <c r="B73" s="75" t="s">
        <v>111</v>
      </c>
      <c r="C73" s="80">
        <f t="shared" si="15"/>
        <v>0.379</v>
      </c>
      <c r="D73" s="78">
        <f t="shared" si="15"/>
        <v>0.379</v>
      </c>
      <c r="E73" s="78">
        <f t="shared" si="15"/>
        <v>0.289</v>
      </c>
      <c r="F73" s="79"/>
      <c r="G73" s="80">
        <v>0.379</v>
      </c>
      <c r="H73" s="78">
        <v>0.379</v>
      </c>
      <c r="I73" s="78">
        <v>0.289</v>
      </c>
      <c r="J73" s="85"/>
      <c r="K73" s="181"/>
      <c r="L73" s="179"/>
      <c r="M73" s="179"/>
      <c r="N73" s="178"/>
      <c r="O73" s="80"/>
      <c r="P73" s="78"/>
      <c r="Q73" s="78"/>
      <c r="R73" s="81"/>
      <c r="S73" s="76"/>
      <c r="T73" s="78"/>
      <c r="U73" s="78"/>
      <c r="V73" s="81"/>
    </row>
    <row r="74" spans="1:22" ht="12.75">
      <c r="A74" s="176">
        <v>64</v>
      </c>
      <c r="B74" s="75" t="s">
        <v>112</v>
      </c>
      <c r="C74" s="80">
        <f t="shared" si="15"/>
        <v>0.298</v>
      </c>
      <c r="D74" s="78">
        <f t="shared" si="15"/>
        <v>0.298</v>
      </c>
      <c r="E74" s="78">
        <f t="shared" si="15"/>
        <v>0.227</v>
      </c>
      <c r="F74" s="79"/>
      <c r="G74" s="80">
        <v>0.298</v>
      </c>
      <c r="H74" s="78">
        <v>0.298</v>
      </c>
      <c r="I74" s="78">
        <v>0.227</v>
      </c>
      <c r="J74" s="81"/>
      <c r="K74" s="181"/>
      <c r="L74" s="179"/>
      <c r="M74" s="179"/>
      <c r="N74" s="178"/>
      <c r="O74" s="80"/>
      <c r="P74" s="78"/>
      <c r="Q74" s="78"/>
      <c r="R74" s="81"/>
      <c r="S74" s="184"/>
      <c r="T74" s="73"/>
      <c r="U74" s="73"/>
      <c r="V74" s="85"/>
    </row>
    <row r="75" spans="1:22" ht="13.5" thickBot="1">
      <c r="A75" s="176">
        <v>65</v>
      </c>
      <c r="B75" s="75" t="s">
        <v>114</v>
      </c>
      <c r="C75" s="80">
        <f t="shared" si="15"/>
        <v>0.05</v>
      </c>
      <c r="D75" s="78">
        <f t="shared" si="15"/>
        <v>0.05</v>
      </c>
      <c r="E75" s="78">
        <f t="shared" si="15"/>
        <v>0.04</v>
      </c>
      <c r="F75" s="79"/>
      <c r="G75" s="80">
        <v>0.05</v>
      </c>
      <c r="H75" s="78">
        <v>0.05</v>
      </c>
      <c r="I75" s="78">
        <v>0.04</v>
      </c>
      <c r="J75" s="85"/>
      <c r="K75" s="181"/>
      <c r="L75" s="179"/>
      <c r="M75" s="179"/>
      <c r="N75" s="178"/>
      <c r="O75" s="80"/>
      <c r="P75" s="78"/>
      <c r="Q75" s="78"/>
      <c r="R75" s="81"/>
      <c r="S75" s="184"/>
      <c r="T75" s="73"/>
      <c r="U75" s="73"/>
      <c r="V75" s="85"/>
    </row>
    <row r="76" spans="1:22" ht="45.75" thickBot="1">
      <c r="A76" s="161">
        <v>66</v>
      </c>
      <c r="B76" s="162" t="s">
        <v>256</v>
      </c>
      <c r="C76" s="204">
        <f>G76+K76+O76+S76</f>
        <v>37.112</v>
      </c>
      <c r="D76" s="205">
        <f t="shared" si="15"/>
        <v>37.112</v>
      </c>
      <c r="E76" s="148">
        <f t="shared" si="15"/>
        <v>25.215</v>
      </c>
      <c r="F76" s="155">
        <f t="shared" si="15"/>
        <v>0</v>
      </c>
      <c r="G76" s="148">
        <f>H76+J76</f>
        <v>37.112</v>
      </c>
      <c r="H76" s="148">
        <f>H77+SUM(H81:H86)</f>
        <v>37.112</v>
      </c>
      <c r="I76" s="148">
        <f>I77+SUM(I81:I86)</f>
        <v>25.215</v>
      </c>
      <c r="J76" s="148">
        <f>J77+SUM(J81:J86)</f>
        <v>0</v>
      </c>
      <c r="K76" s="206"/>
      <c r="L76" s="207"/>
      <c r="M76" s="207"/>
      <c r="N76" s="189"/>
      <c r="O76" s="206"/>
      <c r="P76" s="207"/>
      <c r="Q76" s="207"/>
      <c r="R76" s="189"/>
      <c r="S76" s="156">
        <v>0</v>
      </c>
      <c r="T76" s="205">
        <f>SUM(T81:T86)</f>
        <v>0</v>
      </c>
      <c r="U76" s="148">
        <f>SUM(U81:U85)</f>
        <v>0</v>
      </c>
      <c r="V76" s="155">
        <f>SUM(V81:V85)</f>
        <v>0</v>
      </c>
    </row>
    <row r="77" spans="1:22" ht="25.5">
      <c r="A77" s="166">
        <f>+A76+1</f>
        <v>67</v>
      </c>
      <c r="B77" s="208" t="s">
        <v>257</v>
      </c>
      <c r="C77" s="173">
        <f t="shared" si="15"/>
        <v>1.1710000000000003</v>
      </c>
      <c r="D77" s="168">
        <f t="shared" si="15"/>
        <v>1.1710000000000003</v>
      </c>
      <c r="E77" s="168"/>
      <c r="F77" s="172"/>
      <c r="G77" s="209">
        <f>SUM(G78:G80)-G79-G80</f>
        <v>1.1710000000000003</v>
      </c>
      <c r="H77" s="193">
        <f>SUM(H78:H80)-H79-H80</f>
        <v>1.1710000000000003</v>
      </c>
      <c r="I77" s="193"/>
      <c r="J77" s="194"/>
      <c r="K77" s="210"/>
      <c r="L77" s="197"/>
      <c r="M77" s="197"/>
      <c r="N77" s="195"/>
      <c r="O77" s="210"/>
      <c r="P77" s="197"/>
      <c r="Q77" s="197"/>
      <c r="R77" s="195"/>
      <c r="S77" s="210"/>
      <c r="T77" s="197"/>
      <c r="U77" s="197"/>
      <c r="V77" s="195"/>
    </row>
    <row r="78" spans="1:22" ht="12.75">
      <c r="A78" s="176">
        <v>68</v>
      </c>
      <c r="B78" s="199" t="s">
        <v>258</v>
      </c>
      <c r="C78" s="71">
        <f t="shared" si="15"/>
        <v>1.171</v>
      </c>
      <c r="D78" s="179">
        <f t="shared" si="15"/>
        <v>1.171</v>
      </c>
      <c r="E78" s="179"/>
      <c r="F78" s="180"/>
      <c r="G78" s="181">
        <v>1.171</v>
      </c>
      <c r="H78" s="179">
        <v>1.171</v>
      </c>
      <c r="I78" s="179"/>
      <c r="J78" s="178"/>
      <c r="K78" s="181"/>
      <c r="L78" s="179"/>
      <c r="M78" s="179"/>
      <c r="N78" s="178"/>
      <c r="O78" s="181"/>
      <c r="P78" s="179"/>
      <c r="Q78" s="179"/>
      <c r="R78" s="178"/>
      <c r="S78" s="181"/>
      <c r="T78" s="179"/>
      <c r="U78" s="179"/>
      <c r="V78" s="178"/>
    </row>
    <row r="79" spans="1:22" ht="12.75">
      <c r="A79" s="176">
        <f>+A78+1</f>
        <v>69</v>
      </c>
      <c r="B79" s="199" t="s">
        <v>289</v>
      </c>
      <c r="C79" s="71">
        <f t="shared" si="15"/>
        <v>1.171</v>
      </c>
      <c r="D79" s="179">
        <f t="shared" si="15"/>
        <v>1.171</v>
      </c>
      <c r="E79" s="179"/>
      <c r="F79" s="180"/>
      <c r="G79" s="181">
        <v>1.171</v>
      </c>
      <c r="H79" s="179">
        <v>1.171</v>
      </c>
      <c r="I79" s="179"/>
      <c r="J79" s="178"/>
      <c r="K79" s="181"/>
      <c r="L79" s="179"/>
      <c r="M79" s="179"/>
      <c r="N79" s="178"/>
      <c r="O79" s="181"/>
      <c r="P79" s="179"/>
      <c r="Q79" s="179"/>
      <c r="R79" s="178"/>
      <c r="S79" s="181"/>
      <c r="T79" s="179"/>
      <c r="U79" s="179"/>
      <c r="V79" s="178"/>
    </row>
    <row r="80" spans="1:22" ht="12.75">
      <c r="A80" s="176">
        <v>70</v>
      </c>
      <c r="B80" s="199" t="s">
        <v>290</v>
      </c>
      <c r="C80" s="71">
        <f t="shared" si="15"/>
        <v>1</v>
      </c>
      <c r="D80" s="179">
        <f t="shared" si="15"/>
        <v>1</v>
      </c>
      <c r="E80" s="179"/>
      <c r="F80" s="180"/>
      <c r="G80" s="181">
        <v>1</v>
      </c>
      <c r="H80" s="179">
        <v>1</v>
      </c>
      <c r="I80" s="179"/>
      <c r="J80" s="178"/>
      <c r="K80" s="181"/>
      <c r="L80" s="179"/>
      <c r="M80" s="179"/>
      <c r="N80" s="178"/>
      <c r="O80" s="181"/>
      <c r="P80" s="179"/>
      <c r="Q80" s="179"/>
      <c r="R80" s="178"/>
      <c r="S80" s="181"/>
      <c r="T80" s="179"/>
      <c r="U80" s="179"/>
      <c r="V80" s="178"/>
    </row>
    <row r="81" spans="1:22" ht="12.75">
      <c r="A81" s="176">
        <v>71</v>
      </c>
      <c r="B81" s="75" t="s">
        <v>107</v>
      </c>
      <c r="C81" s="98">
        <f t="shared" si="15"/>
        <v>7.04</v>
      </c>
      <c r="D81" s="211">
        <f t="shared" si="15"/>
        <v>7.04</v>
      </c>
      <c r="E81" s="78">
        <f t="shared" si="15"/>
        <v>5.37</v>
      </c>
      <c r="F81" s="79">
        <f t="shared" si="15"/>
        <v>0</v>
      </c>
      <c r="G81" s="80">
        <v>7.04</v>
      </c>
      <c r="H81" s="78">
        <v>7.04</v>
      </c>
      <c r="I81" s="78">
        <v>5.37</v>
      </c>
      <c r="J81" s="81"/>
      <c r="K81" s="181"/>
      <c r="L81" s="179"/>
      <c r="M81" s="179"/>
      <c r="N81" s="178"/>
      <c r="O81" s="181"/>
      <c r="P81" s="179"/>
      <c r="Q81" s="179"/>
      <c r="R81" s="178"/>
      <c r="S81" s="98"/>
      <c r="T81" s="211"/>
      <c r="U81" s="78"/>
      <c r="V81" s="81"/>
    </row>
    <row r="82" spans="1:22" ht="12.75">
      <c r="A82" s="176">
        <v>72</v>
      </c>
      <c r="B82" s="75" t="s">
        <v>108</v>
      </c>
      <c r="C82" s="98">
        <f t="shared" si="15"/>
        <v>14.919</v>
      </c>
      <c r="D82" s="211">
        <f t="shared" si="15"/>
        <v>14.919</v>
      </c>
      <c r="E82" s="78">
        <f t="shared" si="15"/>
        <v>11.392</v>
      </c>
      <c r="F82" s="79">
        <f t="shared" si="15"/>
        <v>0</v>
      </c>
      <c r="G82" s="80">
        <v>14.919</v>
      </c>
      <c r="H82" s="78">
        <v>14.919</v>
      </c>
      <c r="I82" s="78">
        <v>11.392</v>
      </c>
      <c r="J82" s="178"/>
      <c r="K82" s="181"/>
      <c r="L82" s="179"/>
      <c r="M82" s="179"/>
      <c r="N82" s="178"/>
      <c r="O82" s="181"/>
      <c r="P82" s="179"/>
      <c r="Q82" s="179"/>
      <c r="R82" s="178"/>
      <c r="S82" s="98"/>
      <c r="T82" s="211"/>
      <c r="U82" s="78"/>
      <c r="V82" s="81"/>
    </row>
    <row r="83" spans="1:22" ht="12.75">
      <c r="A83" s="176">
        <v>73</v>
      </c>
      <c r="B83" s="75" t="s">
        <v>259</v>
      </c>
      <c r="C83" s="80">
        <f t="shared" si="15"/>
        <v>9.845</v>
      </c>
      <c r="D83" s="78">
        <f t="shared" si="15"/>
        <v>9.845</v>
      </c>
      <c r="E83" s="78">
        <f t="shared" si="15"/>
        <v>5.892</v>
      </c>
      <c r="F83" s="79"/>
      <c r="G83" s="80">
        <v>9.845</v>
      </c>
      <c r="H83" s="78">
        <v>9.845</v>
      </c>
      <c r="I83" s="78">
        <v>5.892</v>
      </c>
      <c r="J83" s="81"/>
      <c r="K83" s="181"/>
      <c r="L83" s="179"/>
      <c r="M83" s="179"/>
      <c r="N83" s="178"/>
      <c r="O83" s="181"/>
      <c r="P83" s="179"/>
      <c r="Q83" s="179"/>
      <c r="R83" s="178"/>
      <c r="S83" s="80"/>
      <c r="T83" s="78"/>
      <c r="U83" s="78"/>
      <c r="V83" s="81"/>
    </row>
    <row r="84" spans="1:22" ht="25.5">
      <c r="A84" s="176">
        <v>74</v>
      </c>
      <c r="B84" s="94" t="s">
        <v>141</v>
      </c>
      <c r="C84" s="80">
        <f t="shared" si="15"/>
        <v>2.93</v>
      </c>
      <c r="D84" s="78">
        <f t="shared" si="15"/>
        <v>2.93</v>
      </c>
      <c r="E84" s="78">
        <f t="shared" si="15"/>
        <v>1.64</v>
      </c>
      <c r="F84" s="79"/>
      <c r="G84" s="80">
        <v>2.93</v>
      </c>
      <c r="H84" s="78">
        <v>2.93</v>
      </c>
      <c r="I84" s="78">
        <v>1.64</v>
      </c>
      <c r="J84" s="81"/>
      <c r="K84" s="181"/>
      <c r="L84" s="179"/>
      <c r="M84" s="179"/>
      <c r="N84" s="178"/>
      <c r="O84" s="181"/>
      <c r="P84" s="179"/>
      <c r="Q84" s="179"/>
      <c r="R84" s="178"/>
      <c r="S84" s="80"/>
      <c r="T84" s="78"/>
      <c r="U84" s="78"/>
      <c r="V84" s="81"/>
    </row>
    <row r="85" spans="1:22" ht="12.75">
      <c r="A85" s="176">
        <v>75</v>
      </c>
      <c r="B85" s="75" t="s">
        <v>132</v>
      </c>
      <c r="C85" s="80">
        <f t="shared" si="15"/>
        <v>0.517</v>
      </c>
      <c r="D85" s="78">
        <f t="shared" si="15"/>
        <v>0.517</v>
      </c>
      <c r="E85" s="78">
        <f t="shared" si="15"/>
        <v>0.395</v>
      </c>
      <c r="F85" s="79"/>
      <c r="G85" s="80">
        <v>0.517</v>
      </c>
      <c r="H85" s="78">
        <v>0.517</v>
      </c>
      <c r="I85" s="78">
        <v>0.395</v>
      </c>
      <c r="J85" s="85"/>
      <c r="K85" s="181"/>
      <c r="L85" s="179"/>
      <c r="M85" s="179"/>
      <c r="N85" s="178"/>
      <c r="O85" s="181"/>
      <c r="P85" s="179"/>
      <c r="Q85" s="179"/>
      <c r="R85" s="178"/>
      <c r="S85" s="80"/>
      <c r="T85" s="78"/>
      <c r="U85" s="73"/>
      <c r="V85" s="85"/>
    </row>
    <row r="86" spans="1:22" ht="13.5" thickBot="1">
      <c r="A86" s="200">
        <v>76</v>
      </c>
      <c r="B86" s="103" t="s">
        <v>255</v>
      </c>
      <c r="C86" s="108">
        <f>G86+K86+O86+S86</f>
        <v>0.69</v>
      </c>
      <c r="D86" s="106">
        <f>H86+L86+P86+T86</f>
        <v>0.69</v>
      </c>
      <c r="E86" s="106">
        <f>I86+M86+Q86+U86</f>
        <v>0.526</v>
      </c>
      <c r="F86" s="107"/>
      <c r="G86" s="133">
        <v>0.69</v>
      </c>
      <c r="H86" s="131">
        <v>0.69</v>
      </c>
      <c r="I86" s="131">
        <v>0.526</v>
      </c>
      <c r="J86" s="203"/>
      <c r="K86" s="213"/>
      <c r="L86" s="214"/>
      <c r="M86" s="214"/>
      <c r="N86" s="215"/>
      <c r="O86" s="213"/>
      <c r="P86" s="214"/>
      <c r="Q86" s="214"/>
      <c r="R86" s="215"/>
      <c r="S86" s="80"/>
      <c r="T86" s="106"/>
      <c r="U86" s="106"/>
      <c r="V86" s="109"/>
    </row>
    <row r="87" spans="1:22" ht="45.75" thickBot="1">
      <c r="A87" s="161">
        <v>77</v>
      </c>
      <c r="B87" s="216" t="s">
        <v>260</v>
      </c>
      <c r="C87" s="163">
        <f t="shared" si="15"/>
        <v>14.875</v>
      </c>
      <c r="D87" s="148">
        <f t="shared" si="15"/>
        <v>14.875</v>
      </c>
      <c r="E87" s="148">
        <f t="shared" si="15"/>
        <v>11.357</v>
      </c>
      <c r="F87" s="153">
        <f t="shared" si="15"/>
        <v>0</v>
      </c>
      <c r="G87" s="163">
        <f aca="true" t="shared" si="17" ref="G87:M87">SUM(G88:G113)</f>
        <v>14.875</v>
      </c>
      <c r="H87" s="163">
        <f t="shared" si="17"/>
        <v>14.875</v>
      </c>
      <c r="I87" s="163">
        <f t="shared" si="17"/>
        <v>11.357</v>
      </c>
      <c r="J87" s="163">
        <f t="shared" si="17"/>
        <v>0</v>
      </c>
      <c r="K87" s="258">
        <f t="shared" si="17"/>
        <v>0</v>
      </c>
      <c r="L87" s="258">
        <f t="shared" si="17"/>
        <v>0</v>
      </c>
      <c r="M87" s="258">
        <f t="shared" si="17"/>
        <v>0</v>
      </c>
      <c r="N87" s="155"/>
      <c r="O87" s="163"/>
      <c r="P87" s="148"/>
      <c r="Q87" s="148"/>
      <c r="R87" s="155"/>
      <c r="S87" s="163"/>
      <c r="T87" s="148"/>
      <c r="U87" s="148"/>
      <c r="V87" s="155"/>
    </row>
    <row r="88" spans="1:22" ht="12.75">
      <c r="A88" s="166">
        <f>+A87+1</f>
        <v>78</v>
      </c>
      <c r="B88" s="175" t="s">
        <v>283</v>
      </c>
      <c r="C88" s="170">
        <f t="shared" si="15"/>
        <v>1.78003</v>
      </c>
      <c r="D88" s="168">
        <f t="shared" si="15"/>
        <v>1.78003</v>
      </c>
      <c r="E88" s="168">
        <f t="shared" si="15"/>
        <v>1.35901</v>
      </c>
      <c r="F88" s="171">
        <f t="shared" si="15"/>
        <v>0</v>
      </c>
      <c r="G88" s="168">
        <f>SUM(G89:G101)</f>
        <v>0</v>
      </c>
      <c r="H88" s="168">
        <f>SUM(H89:H101)</f>
        <v>0</v>
      </c>
      <c r="I88" s="168"/>
      <c r="J88" s="172">
        <f>SUM(J89:J101)</f>
        <v>0</v>
      </c>
      <c r="K88" s="253">
        <v>1.78003</v>
      </c>
      <c r="L88" s="254">
        <v>1.78003</v>
      </c>
      <c r="M88" s="254">
        <v>1.35901</v>
      </c>
      <c r="N88" s="195"/>
      <c r="O88" s="210"/>
      <c r="P88" s="197"/>
      <c r="Q88" s="197"/>
      <c r="R88" s="195"/>
      <c r="S88" s="210"/>
      <c r="T88" s="197"/>
      <c r="U88" s="197"/>
      <c r="V88" s="195"/>
    </row>
    <row r="89" spans="1:22" ht="12.75">
      <c r="A89" s="176">
        <f>+A88+1</f>
        <v>79</v>
      </c>
      <c r="B89" s="75" t="s">
        <v>284</v>
      </c>
      <c r="C89" s="71">
        <f t="shared" si="15"/>
        <v>0.21989</v>
      </c>
      <c r="D89" s="179">
        <f t="shared" si="15"/>
        <v>0.21989</v>
      </c>
      <c r="E89" s="78"/>
      <c r="F89" s="81"/>
      <c r="G89" s="184"/>
      <c r="H89" s="179"/>
      <c r="I89" s="179"/>
      <c r="J89" s="180"/>
      <c r="K89" s="255">
        <v>0.21989</v>
      </c>
      <c r="L89" s="246">
        <v>0.21989</v>
      </c>
      <c r="M89" s="246">
        <v>0.16788</v>
      </c>
      <c r="N89" s="178"/>
      <c r="O89" s="181"/>
      <c r="P89" s="179"/>
      <c r="Q89" s="179"/>
      <c r="R89" s="178"/>
      <c r="S89" s="181"/>
      <c r="T89" s="179"/>
      <c r="U89" s="179"/>
      <c r="V89" s="178"/>
    </row>
    <row r="90" spans="1:22" ht="12.75">
      <c r="A90" s="176">
        <f>+A89+1</f>
        <v>80</v>
      </c>
      <c r="B90" s="75" t="s">
        <v>285</v>
      </c>
      <c r="C90" s="71">
        <f t="shared" si="15"/>
        <v>0.43977</v>
      </c>
      <c r="D90" s="179">
        <f t="shared" si="15"/>
        <v>0.43977</v>
      </c>
      <c r="E90" s="78"/>
      <c r="F90" s="81"/>
      <c r="G90" s="184"/>
      <c r="H90" s="179"/>
      <c r="I90" s="179"/>
      <c r="J90" s="180"/>
      <c r="K90" s="255">
        <v>0.43977</v>
      </c>
      <c r="L90" s="246">
        <v>0.43977</v>
      </c>
      <c r="M90" s="246">
        <v>0.33575</v>
      </c>
      <c r="N90" s="178"/>
      <c r="O90" s="181"/>
      <c r="P90" s="179"/>
      <c r="Q90" s="179"/>
      <c r="R90" s="178"/>
      <c r="S90" s="181"/>
      <c r="T90" s="179"/>
      <c r="U90" s="179"/>
      <c r="V90" s="178"/>
    </row>
    <row r="91" spans="1:22" ht="12.75">
      <c r="A91" s="176">
        <f>+A90+1</f>
        <v>81</v>
      </c>
      <c r="B91" s="99" t="s">
        <v>286</v>
      </c>
      <c r="C91" s="71">
        <f t="shared" si="15"/>
        <v>0.43977</v>
      </c>
      <c r="D91" s="179">
        <f t="shared" si="15"/>
        <v>0.43977</v>
      </c>
      <c r="E91" s="78"/>
      <c r="F91" s="81"/>
      <c r="G91" s="184"/>
      <c r="H91" s="179"/>
      <c r="I91" s="179"/>
      <c r="J91" s="180"/>
      <c r="K91" s="255">
        <v>0.43977</v>
      </c>
      <c r="L91" s="246">
        <v>0.43977</v>
      </c>
      <c r="M91" s="246">
        <v>0.33575</v>
      </c>
      <c r="N91" s="178"/>
      <c r="O91" s="181"/>
      <c r="P91" s="179"/>
      <c r="Q91" s="179"/>
      <c r="R91" s="178"/>
      <c r="S91" s="181"/>
      <c r="T91" s="179"/>
      <c r="U91" s="179"/>
      <c r="V91" s="178"/>
    </row>
    <row r="92" spans="1:22" ht="12.75">
      <c r="A92" s="176">
        <v>82</v>
      </c>
      <c r="B92" s="75" t="s">
        <v>287</v>
      </c>
      <c r="C92" s="71">
        <f t="shared" si="15"/>
        <v>0.43977</v>
      </c>
      <c r="D92" s="179">
        <f t="shared" si="15"/>
        <v>0.43977</v>
      </c>
      <c r="E92" s="78"/>
      <c r="F92" s="81"/>
      <c r="G92" s="184"/>
      <c r="H92" s="177"/>
      <c r="I92" s="179"/>
      <c r="J92" s="180"/>
      <c r="K92" s="255">
        <v>0.43977</v>
      </c>
      <c r="L92" s="246">
        <v>0.43977</v>
      </c>
      <c r="M92" s="246">
        <v>0.33575</v>
      </c>
      <c r="N92" s="178"/>
      <c r="O92" s="181"/>
      <c r="P92" s="179"/>
      <c r="Q92" s="179"/>
      <c r="R92" s="178"/>
      <c r="S92" s="181"/>
      <c r="T92" s="179"/>
      <c r="U92" s="179"/>
      <c r="V92" s="178"/>
    </row>
    <row r="93" spans="1:22" ht="12.75">
      <c r="A93" s="176">
        <v>83</v>
      </c>
      <c r="B93" s="212" t="s">
        <v>133</v>
      </c>
      <c r="C93" s="71">
        <f t="shared" si="15"/>
        <v>0.43977</v>
      </c>
      <c r="D93" s="179">
        <f t="shared" si="15"/>
        <v>0.43977</v>
      </c>
      <c r="E93" s="78"/>
      <c r="F93" s="81"/>
      <c r="G93" s="184"/>
      <c r="H93" s="179"/>
      <c r="I93" s="179"/>
      <c r="J93" s="180"/>
      <c r="K93" s="255">
        <v>0.43977</v>
      </c>
      <c r="L93" s="246">
        <v>0.43977</v>
      </c>
      <c r="M93" s="246">
        <v>0.33575</v>
      </c>
      <c r="N93" s="178"/>
      <c r="O93" s="181"/>
      <c r="P93" s="179"/>
      <c r="Q93" s="179"/>
      <c r="R93" s="178"/>
      <c r="S93" s="181"/>
      <c r="T93" s="179"/>
      <c r="U93" s="179"/>
      <c r="V93" s="178"/>
    </row>
    <row r="94" spans="1:22" ht="12.75">
      <c r="A94" s="176">
        <f>+A93+1</f>
        <v>84</v>
      </c>
      <c r="B94" s="75" t="s">
        <v>125</v>
      </c>
      <c r="C94" s="71">
        <f t="shared" si="15"/>
        <v>0.43977</v>
      </c>
      <c r="D94" s="179">
        <f t="shared" si="15"/>
        <v>0.43977</v>
      </c>
      <c r="E94" s="78"/>
      <c r="F94" s="81"/>
      <c r="G94" s="184"/>
      <c r="H94" s="179"/>
      <c r="I94" s="179"/>
      <c r="J94" s="180"/>
      <c r="K94" s="255">
        <v>0.43977</v>
      </c>
      <c r="L94" s="246">
        <v>0.43977</v>
      </c>
      <c r="M94" s="246">
        <v>0.33575</v>
      </c>
      <c r="N94" s="178"/>
      <c r="O94" s="181"/>
      <c r="P94" s="179"/>
      <c r="Q94" s="179"/>
      <c r="R94" s="178"/>
      <c r="S94" s="181"/>
      <c r="T94" s="179"/>
      <c r="U94" s="179"/>
      <c r="V94" s="178"/>
    </row>
    <row r="95" spans="1:22" ht="12.75">
      <c r="A95" s="176">
        <f>+A94+1</f>
        <v>85</v>
      </c>
      <c r="B95" s="75" t="s">
        <v>135</v>
      </c>
      <c r="C95" s="71">
        <f t="shared" si="15"/>
        <v>0.43977</v>
      </c>
      <c r="D95" s="179">
        <f t="shared" si="15"/>
        <v>0.43977</v>
      </c>
      <c r="E95" s="78"/>
      <c r="F95" s="81"/>
      <c r="G95" s="184"/>
      <c r="H95" s="179"/>
      <c r="I95" s="179"/>
      <c r="J95" s="180"/>
      <c r="K95" s="255">
        <v>0.43977</v>
      </c>
      <c r="L95" s="246">
        <v>0.43977</v>
      </c>
      <c r="M95" s="246">
        <v>0.33575</v>
      </c>
      <c r="N95" s="178"/>
      <c r="O95" s="181"/>
      <c r="P95" s="179"/>
      <c r="Q95" s="179"/>
      <c r="R95" s="178"/>
      <c r="S95" s="181"/>
      <c r="T95" s="179"/>
      <c r="U95" s="179"/>
      <c r="V95" s="178"/>
    </row>
    <row r="96" spans="1:22" ht="12.75">
      <c r="A96" s="176">
        <v>86</v>
      </c>
      <c r="B96" s="75" t="s">
        <v>109</v>
      </c>
      <c r="C96" s="71">
        <f t="shared" si="15"/>
        <v>0.43977</v>
      </c>
      <c r="D96" s="179">
        <f t="shared" si="15"/>
        <v>0.43977</v>
      </c>
      <c r="E96" s="179">
        <f t="shared" si="15"/>
        <v>0.336</v>
      </c>
      <c r="F96" s="81"/>
      <c r="G96" s="184"/>
      <c r="H96" s="179"/>
      <c r="I96" s="179"/>
      <c r="J96" s="180"/>
      <c r="K96" s="255">
        <v>0.43977</v>
      </c>
      <c r="L96" s="246">
        <v>0.43977</v>
      </c>
      <c r="M96" s="246">
        <v>0.336</v>
      </c>
      <c r="N96" s="178"/>
      <c r="O96" s="181"/>
      <c r="P96" s="179"/>
      <c r="Q96" s="179"/>
      <c r="R96" s="178"/>
      <c r="S96" s="181"/>
      <c r="T96" s="179"/>
      <c r="U96" s="179"/>
      <c r="V96" s="178"/>
    </row>
    <row r="97" spans="1:22" ht="12.75">
      <c r="A97" s="176">
        <v>87</v>
      </c>
      <c r="B97" s="75" t="s">
        <v>288</v>
      </c>
      <c r="C97" s="71">
        <f t="shared" si="15"/>
        <v>0.43977</v>
      </c>
      <c r="D97" s="179">
        <f t="shared" si="15"/>
        <v>0.43977</v>
      </c>
      <c r="E97" s="78"/>
      <c r="F97" s="81"/>
      <c r="G97" s="184"/>
      <c r="H97" s="179"/>
      <c r="I97" s="179"/>
      <c r="J97" s="180"/>
      <c r="K97" s="255">
        <v>0.43977</v>
      </c>
      <c r="L97" s="246">
        <v>0.43977</v>
      </c>
      <c r="M97" s="246">
        <v>0.33575</v>
      </c>
      <c r="N97" s="178"/>
      <c r="O97" s="181"/>
      <c r="P97" s="179"/>
      <c r="Q97" s="179"/>
      <c r="R97" s="178"/>
      <c r="S97" s="181"/>
      <c r="T97" s="179"/>
      <c r="U97" s="179"/>
      <c r="V97" s="178"/>
    </row>
    <row r="98" spans="1:22" ht="15" customHeight="1">
      <c r="A98" s="217">
        <v>88</v>
      </c>
      <c r="B98" s="257" t="s">
        <v>215</v>
      </c>
      <c r="C98" s="218">
        <f t="shared" si="15"/>
        <v>0.43977</v>
      </c>
      <c r="D98" s="219">
        <f>H98+L98+P98+T98</f>
        <v>0.43977</v>
      </c>
      <c r="E98" s="220"/>
      <c r="F98" s="221"/>
      <c r="G98" s="222"/>
      <c r="H98" s="223"/>
      <c r="I98" s="224"/>
      <c r="J98" s="225"/>
      <c r="K98" s="255">
        <v>0.43977</v>
      </c>
      <c r="L98" s="246">
        <v>0.43977</v>
      </c>
      <c r="M98" s="246">
        <v>0.33575</v>
      </c>
      <c r="N98" s="226"/>
      <c r="O98" s="227"/>
      <c r="P98" s="224"/>
      <c r="Q98" s="224"/>
      <c r="R98" s="226"/>
      <c r="S98" s="101"/>
      <c r="T98" s="224"/>
      <c r="U98" s="224"/>
      <c r="V98" s="226"/>
    </row>
    <row r="99" spans="1:22" ht="15" customHeight="1">
      <c r="A99" s="217">
        <v>89</v>
      </c>
      <c r="B99" s="257" t="s">
        <v>126</v>
      </c>
      <c r="C99" s="218">
        <f t="shared" si="15"/>
        <v>0.21989</v>
      </c>
      <c r="D99" s="219">
        <f>H99+L99+P99+T99</f>
        <v>0.21989</v>
      </c>
      <c r="E99" s="220"/>
      <c r="F99" s="221"/>
      <c r="G99" s="222"/>
      <c r="H99" s="223"/>
      <c r="I99" s="224"/>
      <c r="J99" s="225"/>
      <c r="K99" s="255">
        <v>0.21989</v>
      </c>
      <c r="L99" s="246">
        <v>0.21989</v>
      </c>
      <c r="M99" s="246">
        <v>0.16788</v>
      </c>
      <c r="N99" s="226"/>
      <c r="O99" s="227"/>
      <c r="P99" s="224"/>
      <c r="Q99" s="224"/>
      <c r="R99" s="226"/>
      <c r="S99" s="101"/>
      <c r="T99" s="224"/>
      <c r="U99" s="224"/>
      <c r="V99" s="226"/>
    </row>
    <row r="100" spans="1:22" ht="12.75">
      <c r="A100" s="217">
        <v>90</v>
      </c>
      <c r="B100" s="257" t="s">
        <v>149</v>
      </c>
      <c r="C100" s="218">
        <f t="shared" si="15"/>
        <v>0.21989</v>
      </c>
      <c r="D100" s="219">
        <f>H100+L100+P100+T100</f>
        <v>0.21989</v>
      </c>
      <c r="E100" s="219">
        <f>I100+M100+Q100+U100</f>
        <v>0.16788</v>
      </c>
      <c r="F100" s="221"/>
      <c r="G100" s="222"/>
      <c r="H100" s="223"/>
      <c r="I100" s="224"/>
      <c r="J100" s="225"/>
      <c r="K100" s="255">
        <v>0.21989</v>
      </c>
      <c r="L100" s="256">
        <v>0.21989</v>
      </c>
      <c r="M100" s="256">
        <v>0.16788</v>
      </c>
      <c r="N100" s="226"/>
      <c r="O100" s="227"/>
      <c r="P100" s="224"/>
      <c r="Q100" s="224"/>
      <c r="R100" s="226"/>
      <c r="S100" s="101"/>
      <c r="T100" s="224"/>
      <c r="U100" s="224"/>
      <c r="V100" s="226"/>
    </row>
    <row r="101" spans="1:22" ht="12.75">
      <c r="A101" s="176">
        <v>91</v>
      </c>
      <c r="B101" s="94" t="s">
        <v>123</v>
      </c>
      <c r="C101" s="71">
        <f t="shared" si="15"/>
        <v>0.21989</v>
      </c>
      <c r="D101" s="219"/>
      <c r="E101" s="78"/>
      <c r="F101" s="85">
        <f t="shared" si="15"/>
        <v>0</v>
      </c>
      <c r="G101" s="222"/>
      <c r="H101" s="179"/>
      <c r="I101" s="179"/>
      <c r="J101" s="180"/>
      <c r="K101" s="255">
        <v>0.21989</v>
      </c>
      <c r="L101" s="256">
        <v>0.21989</v>
      </c>
      <c r="M101" s="256">
        <v>0.16789</v>
      </c>
      <c r="N101" s="178"/>
      <c r="O101" s="181"/>
      <c r="P101" s="179"/>
      <c r="Q101" s="179"/>
      <c r="R101" s="178"/>
      <c r="S101" s="181"/>
      <c r="T101" s="179"/>
      <c r="U101" s="179"/>
      <c r="V101" s="178"/>
    </row>
    <row r="102" spans="1:22" ht="12.75">
      <c r="A102" s="176">
        <v>92</v>
      </c>
      <c r="B102" s="75" t="s">
        <v>131</v>
      </c>
      <c r="C102" s="80">
        <f t="shared" si="15"/>
        <v>14.875</v>
      </c>
      <c r="D102" s="78">
        <f t="shared" si="15"/>
        <v>14.875</v>
      </c>
      <c r="E102" s="78">
        <f t="shared" si="15"/>
        <v>11.357</v>
      </c>
      <c r="F102" s="81"/>
      <c r="G102" s="76">
        <v>14.875</v>
      </c>
      <c r="H102" s="78">
        <v>14.875</v>
      </c>
      <c r="I102" s="78">
        <v>11.357</v>
      </c>
      <c r="J102" s="79"/>
      <c r="K102" s="80"/>
      <c r="L102" s="78"/>
      <c r="M102" s="78"/>
      <c r="N102" s="178"/>
      <c r="O102" s="181"/>
      <c r="P102" s="179"/>
      <c r="Q102" s="179"/>
      <c r="R102" s="178"/>
      <c r="S102" s="80"/>
      <c r="T102" s="78"/>
      <c r="U102" s="78"/>
      <c r="V102" s="81"/>
    </row>
    <row r="103" spans="1:22" ht="12.75">
      <c r="A103" s="176">
        <f aca="true" t="shared" si="18" ref="A103:A128">+A102+1</f>
        <v>93</v>
      </c>
      <c r="B103" s="75" t="s">
        <v>110</v>
      </c>
      <c r="C103" s="80">
        <f t="shared" si="15"/>
        <v>1.75909</v>
      </c>
      <c r="D103" s="78">
        <f t="shared" si="15"/>
        <v>1.75909</v>
      </c>
      <c r="E103" s="78">
        <f t="shared" si="15"/>
        <v>1.34302</v>
      </c>
      <c r="F103" s="81"/>
      <c r="G103" s="76"/>
      <c r="H103" s="73"/>
      <c r="I103" s="73"/>
      <c r="J103" s="83"/>
      <c r="K103" s="251">
        <v>1.75909</v>
      </c>
      <c r="L103" s="252">
        <v>1.75909</v>
      </c>
      <c r="M103" s="252">
        <v>1.34302</v>
      </c>
      <c r="N103" s="85"/>
      <c r="O103" s="181"/>
      <c r="P103" s="179"/>
      <c r="Q103" s="179"/>
      <c r="R103" s="178"/>
      <c r="S103" s="181"/>
      <c r="T103" s="179"/>
      <c r="U103" s="179"/>
      <c r="V103" s="178"/>
    </row>
    <row r="104" spans="1:22" ht="12.75">
      <c r="A104" s="176">
        <f t="shared" si="18"/>
        <v>94</v>
      </c>
      <c r="B104" s="75" t="s">
        <v>111</v>
      </c>
      <c r="C104" s="80">
        <f t="shared" si="15"/>
        <v>1.75909</v>
      </c>
      <c r="D104" s="78">
        <f t="shared" si="15"/>
        <v>1.75909</v>
      </c>
      <c r="E104" s="78">
        <f t="shared" si="15"/>
        <v>1.34302</v>
      </c>
      <c r="F104" s="81"/>
      <c r="G104" s="76"/>
      <c r="H104" s="73"/>
      <c r="I104" s="73"/>
      <c r="J104" s="83"/>
      <c r="K104" s="251">
        <v>1.75909</v>
      </c>
      <c r="L104" s="252">
        <v>1.75909</v>
      </c>
      <c r="M104" s="252">
        <v>1.34302</v>
      </c>
      <c r="N104" s="85"/>
      <c r="O104" s="181"/>
      <c r="P104" s="179"/>
      <c r="Q104" s="179"/>
      <c r="R104" s="178"/>
      <c r="S104" s="181"/>
      <c r="T104" s="179"/>
      <c r="U104" s="179"/>
      <c r="V104" s="178"/>
    </row>
    <row r="105" spans="1:22" ht="12.75">
      <c r="A105" s="176">
        <f t="shared" si="18"/>
        <v>95</v>
      </c>
      <c r="B105" s="75" t="s">
        <v>112</v>
      </c>
      <c r="C105" s="80">
        <f t="shared" si="15"/>
        <v>2.19886</v>
      </c>
      <c r="D105" s="78">
        <f t="shared" si="15"/>
        <v>2.19886</v>
      </c>
      <c r="E105" s="78">
        <f t="shared" si="15"/>
        <v>1.67878</v>
      </c>
      <c r="F105" s="81"/>
      <c r="G105" s="76"/>
      <c r="H105" s="73"/>
      <c r="I105" s="73"/>
      <c r="J105" s="83"/>
      <c r="K105" s="251">
        <v>2.19886</v>
      </c>
      <c r="L105" s="252">
        <v>2.19886</v>
      </c>
      <c r="M105" s="252">
        <v>1.67878</v>
      </c>
      <c r="N105" s="85"/>
      <c r="O105" s="181"/>
      <c r="P105" s="179"/>
      <c r="Q105" s="179"/>
      <c r="R105" s="178"/>
      <c r="S105" s="181"/>
      <c r="T105" s="179"/>
      <c r="U105" s="179"/>
      <c r="V105" s="178"/>
    </row>
    <row r="106" spans="1:22" ht="12.75">
      <c r="A106" s="176">
        <f t="shared" si="18"/>
        <v>96</v>
      </c>
      <c r="B106" s="75" t="s">
        <v>113</v>
      </c>
      <c r="C106" s="80">
        <f t="shared" si="15"/>
        <v>0.43977</v>
      </c>
      <c r="D106" s="78">
        <f t="shared" si="15"/>
        <v>0.43977</v>
      </c>
      <c r="E106" s="78">
        <f t="shared" si="15"/>
        <v>0.33575</v>
      </c>
      <c r="F106" s="81"/>
      <c r="G106" s="76"/>
      <c r="H106" s="73"/>
      <c r="I106" s="73"/>
      <c r="J106" s="83"/>
      <c r="K106" s="251">
        <v>0.43977</v>
      </c>
      <c r="L106" s="252">
        <v>0.43977</v>
      </c>
      <c r="M106" s="252">
        <v>0.33575</v>
      </c>
      <c r="N106" s="85"/>
      <c r="O106" s="181"/>
      <c r="P106" s="179"/>
      <c r="Q106" s="179"/>
      <c r="R106" s="178"/>
      <c r="S106" s="181"/>
      <c r="T106" s="179"/>
      <c r="U106" s="179"/>
      <c r="V106" s="178"/>
    </row>
    <row r="107" spans="1:22" ht="12.75">
      <c r="A107" s="176">
        <f t="shared" si="18"/>
        <v>97</v>
      </c>
      <c r="B107" s="75" t="s">
        <v>114</v>
      </c>
      <c r="C107" s="80">
        <f t="shared" si="15"/>
        <v>0.87954</v>
      </c>
      <c r="D107" s="78">
        <f t="shared" si="15"/>
        <v>0.87954</v>
      </c>
      <c r="E107" s="78">
        <f t="shared" si="15"/>
        <v>0.6715</v>
      </c>
      <c r="F107" s="81"/>
      <c r="G107" s="76"/>
      <c r="H107" s="73"/>
      <c r="I107" s="73"/>
      <c r="J107" s="83"/>
      <c r="K107" s="251">
        <v>0.87954</v>
      </c>
      <c r="L107" s="252">
        <v>0.87954</v>
      </c>
      <c r="M107" s="252">
        <v>0.6715</v>
      </c>
      <c r="N107" s="85"/>
      <c r="O107" s="181"/>
      <c r="P107" s="179"/>
      <c r="Q107" s="179"/>
      <c r="R107" s="178"/>
      <c r="S107" s="181"/>
      <c r="T107" s="179"/>
      <c r="U107" s="179"/>
      <c r="V107" s="178"/>
    </row>
    <row r="108" spans="1:22" ht="12.75">
      <c r="A108" s="176">
        <f t="shared" si="18"/>
        <v>98</v>
      </c>
      <c r="B108" s="75" t="s">
        <v>115</v>
      </c>
      <c r="C108" s="80">
        <f t="shared" si="15"/>
        <v>2.23027</v>
      </c>
      <c r="D108" s="78">
        <f t="shared" si="15"/>
        <v>2.23027</v>
      </c>
      <c r="E108" s="78">
        <f t="shared" si="15"/>
        <v>1.70275</v>
      </c>
      <c r="F108" s="81"/>
      <c r="G108" s="76"/>
      <c r="H108" s="73"/>
      <c r="I108" s="73"/>
      <c r="J108" s="83"/>
      <c r="K108" s="251">
        <v>2.23027</v>
      </c>
      <c r="L108" s="252">
        <v>2.23027</v>
      </c>
      <c r="M108" s="252">
        <v>1.70275</v>
      </c>
      <c r="N108" s="85"/>
      <c r="O108" s="181"/>
      <c r="P108" s="179"/>
      <c r="Q108" s="179"/>
      <c r="R108" s="178"/>
      <c r="S108" s="181"/>
      <c r="T108" s="179"/>
      <c r="U108" s="179"/>
      <c r="V108" s="178"/>
    </row>
    <row r="109" spans="1:22" ht="12.75">
      <c r="A109" s="176">
        <f t="shared" si="18"/>
        <v>99</v>
      </c>
      <c r="B109" s="75" t="s">
        <v>116</v>
      </c>
      <c r="C109" s="80">
        <f t="shared" si="15"/>
        <v>2.19886</v>
      </c>
      <c r="D109" s="78">
        <f t="shared" si="15"/>
        <v>2.19886</v>
      </c>
      <c r="E109" s="78">
        <f t="shared" si="15"/>
        <v>1.67878</v>
      </c>
      <c r="F109" s="81"/>
      <c r="G109" s="76"/>
      <c r="H109" s="73"/>
      <c r="I109" s="73"/>
      <c r="J109" s="83"/>
      <c r="K109" s="251">
        <v>2.19886</v>
      </c>
      <c r="L109" s="252">
        <v>2.19886</v>
      </c>
      <c r="M109" s="252">
        <v>1.67878</v>
      </c>
      <c r="N109" s="85"/>
      <c r="O109" s="181"/>
      <c r="P109" s="179"/>
      <c r="Q109" s="179"/>
      <c r="R109" s="178"/>
      <c r="S109" s="181"/>
      <c r="T109" s="179"/>
      <c r="U109" s="179"/>
      <c r="V109" s="178"/>
    </row>
    <row r="110" spans="1:22" ht="12.75">
      <c r="A110" s="176">
        <f t="shared" si="18"/>
        <v>100</v>
      </c>
      <c r="B110" s="75" t="s">
        <v>117</v>
      </c>
      <c r="C110" s="80">
        <f aca="true" t="shared" si="19" ref="C110:E115">G110+K110+O110+S110</f>
        <v>0.87954</v>
      </c>
      <c r="D110" s="78">
        <f t="shared" si="19"/>
        <v>0.87954</v>
      </c>
      <c r="E110" s="78">
        <f t="shared" si="19"/>
        <v>0.67151</v>
      </c>
      <c r="F110" s="81"/>
      <c r="G110" s="76"/>
      <c r="H110" s="73"/>
      <c r="I110" s="73"/>
      <c r="J110" s="83"/>
      <c r="K110" s="251">
        <v>0.87954</v>
      </c>
      <c r="L110" s="252">
        <v>0.87954</v>
      </c>
      <c r="M110" s="252">
        <v>0.67151</v>
      </c>
      <c r="N110" s="85"/>
      <c r="O110" s="181"/>
      <c r="P110" s="179"/>
      <c r="Q110" s="179"/>
      <c r="R110" s="178"/>
      <c r="S110" s="181"/>
      <c r="T110" s="179"/>
      <c r="U110" s="179"/>
      <c r="V110" s="178"/>
    </row>
    <row r="111" spans="1:22" ht="12.75">
      <c r="A111" s="176">
        <f t="shared" si="18"/>
        <v>101</v>
      </c>
      <c r="B111" s="75" t="s">
        <v>132</v>
      </c>
      <c r="C111" s="80">
        <f t="shared" si="19"/>
        <v>2.19886</v>
      </c>
      <c r="D111" s="78">
        <f t="shared" si="19"/>
        <v>2.19886</v>
      </c>
      <c r="E111" s="78">
        <f t="shared" si="19"/>
        <v>1.67878</v>
      </c>
      <c r="F111" s="81"/>
      <c r="G111" s="76"/>
      <c r="H111" s="78"/>
      <c r="I111" s="73"/>
      <c r="J111" s="83"/>
      <c r="K111" s="251">
        <v>2.19886</v>
      </c>
      <c r="L111" s="252">
        <v>2.19886</v>
      </c>
      <c r="M111" s="252">
        <v>1.67878</v>
      </c>
      <c r="N111" s="85"/>
      <c r="O111" s="181"/>
      <c r="P111" s="179"/>
      <c r="Q111" s="179"/>
      <c r="R111" s="178"/>
      <c r="S111" s="181"/>
      <c r="T111" s="179"/>
      <c r="U111" s="179"/>
      <c r="V111" s="178"/>
    </row>
    <row r="112" spans="1:22" ht="12.75">
      <c r="A112" s="176">
        <f t="shared" si="18"/>
        <v>102</v>
      </c>
      <c r="B112" s="75" t="s">
        <v>118</v>
      </c>
      <c r="C112" s="251">
        <f t="shared" si="19"/>
        <v>2.19886</v>
      </c>
      <c r="D112" s="252">
        <f t="shared" si="19"/>
        <v>2.19886</v>
      </c>
      <c r="E112" s="252">
        <f t="shared" si="19"/>
        <v>1.67877</v>
      </c>
      <c r="F112" s="81"/>
      <c r="G112" s="76"/>
      <c r="H112" s="73"/>
      <c r="I112" s="73"/>
      <c r="J112" s="83"/>
      <c r="K112" s="251">
        <v>2.19886</v>
      </c>
      <c r="L112" s="252">
        <v>2.19886</v>
      </c>
      <c r="M112" s="252">
        <v>1.67877</v>
      </c>
      <c r="N112" s="85"/>
      <c r="O112" s="181"/>
      <c r="P112" s="179"/>
      <c r="Q112" s="179"/>
      <c r="R112" s="178"/>
      <c r="S112" s="181"/>
      <c r="T112" s="179"/>
      <c r="U112" s="179"/>
      <c r="V112" s="178"/>
    </row>
    <row r="113" spans="1:22" ht="12.75">
      <c r="A113" s="176">
        <f t="shared" si="18"/>
        <v>103</v>
      </c>
      <c r="B113" s="129" t="s">
        <v>235</v>
      </c>
      <c r="C113" s="80">
        <f t="shared" si="19"/>
        <v>-23.36026</v>
      </c>
      <c r="D113" s="78">
        <f t="shared" si="19"/>
        <v>-23.36026</v>
      </c>
      <c r="E113" s="78">
        <f t="shared" si="19"/>
        <v>-17.8352</v>
      </c>
      <c r="F113" s="81"/>
      <c r="G113" s="185"/>
      <c r="H113" s="179"/>
      <c r="I113" s="179"/>
      <c r="J113" s="185"/>
      <c r="K113" s="259">
        <f>K114</f>
        <v>-23.36026</v>
      </c>
      <c r="L113" s="259">
        <f>L114</f>
        <v>-23.36026</v>
      </c>
      <c r="M113" s="259">
        <f>M114</f>
        <v>-17.8352</v>
      </c>
      <c r="N113" s="183"/>
      <c r="O113" s="186"/>
      <c r="P113" s="179"/>
      <c r="Q113" s="179"/>
      <c r="R113" s="183"/>
      <c r="S113" s="186"/>
      <c r="T113" s="179"/>
      <c r="U113" s="179"/>
      <c r="V113" s="183"/>
    </row>
    <row r="114" spans="1:22" ht="13.5" thickBot="1">
      <c r="A114" s="176">
        <f t="shared" si="18"/>
        <v>104</v>
      </c>
      <c r="B114" s="99" t="s">
        <v>261</v>
      </c>
      <c r="C114" s="71">
        <f t="shared" si="19"/>
        <v>-23.36026</v>
      </c>
      <c r="D114" s="73">
        <f t="shared" si="19"/>
        <v>-23.36026</v>
      </c>
      <c r="E114" s="73">
        <f t="shared" si="19"/>
        <v>-17.8352</v>
      </c>
      <c r="F114" s="81"/>
      <c r="G114" s="185"/>
      <c r="H114" s="78"/>
      <c r="I114" s="78"/>
      <c r="J114" s="182"/>
      <c r="K114" s="263">
        <v>-23.36026</v>
      </c>
      <c r="L114" s="260">
        <v>-23.36026</v>
      </c>
      <c r="M114" s="264">
        <v>-17.8352</v>
      </c>
      <c r="N114" s="183"/>
      <c r="O114" s="186"/>
      <c r="P114" s="179"/>
      <c r="Q114" s="179"/>
      <c r="R114" s="183"/>
      <c r="S114" s="186"/>
      <c r="T114" s="179"/>
      <c r="U114" s="179"/>
      <c r="V114" s="183"/>
    </row>
    <row r="115" spans="1:22" ht="45.75" thickBot="1">
      <c r="A115" s="161">
        <v>105</v>
      </c>
      <c r="B115" s="162" t="s">
        <v>262</v>
      </c>
      <c r="C115" s="154">
        <f>G115+K115+O115+S115</f>
        <v>1400.522</v>
      </c>
      <c r="D115" s="154">
        <f t="shared" si="19"/>
        <v>607.922</v>
      </c>
      <c r="E115" s="154">
        <f t="shared" si="19"/>
        <v>5.061999999999999</v>
      </c>
      <c r="F115" s="154">
        <f>J115+N115+R115+V115</f>
        <v>792.6</v>
      </c>
      <c r="G115" s="163">
        <f>H115+J115</f>
        <v>84.822</v>
      </c>
      <c r="H115" s="148">
        <f>SUM(H119:H128)+H116</f>
        <v>84.822</v>
      </c>
      <c r="I115" s="148">
        <f>SUM(I119:I128)+I116</f>
        <v>5.061999999999999</v>
      </c>
      <c r="J115" s="148">
        <f>SUM(J119:J128)+J116</f>
        <v>0</v>
      </c>
      <c r="K115" s="154">
        <f>L115+N115</f>
        <v>1315.7</v>
      </c>
      <c r="L115" s="148">
        <f>L116</f>
        <v>523.1</v>
      </c>
      <c r="M115" s="148">
        <f>M116</f>
        <v>0</v>
      </c>
      <c r="N115" s="148">
        <f>N116</f>
        <v>792.6</v>
      </c>
      <c r="O115" s="154"/>
      <c r="P115" s="148"/>
      <c r="Q115" s="148"/>
      <c r="R115" s="165"/>
      <c r="S115" s="154"/>
      <c r="T115" s="148"/>
      <c r="U115" s="148"/>
      <c r="V115" s="155"/>
    </row>
    <row r="116" spans="1:22" ht="12.75">
      <c r="A116" s="228">
        <f t="shared" si="18"/>
        <v>106</v>
      </c>
      <c r="B116" s="229" t="s">
        <v>239</v>
      </c>
      <c r="C116" s="209">
        <f>G116+K116+O116+S116</f>
        <v>1393.801</v>
      </c>
      <c r="D116" s="193">
        <f>H116+L116+P116+T116</f>
        <v>601.201</v>
      </c>
      <c r="E116" s="193"/>
      <c r="F116" s="196">
        <f>J116+N116+R116+V116</f>
        <v>792.6</v>
      </c>
      <c r="G116" s="192">
        <f>H116+J116</f>
        <v>78.101</v>
      </c>
      <c r="H116" s="193">
        <f aca="true" t="shared" si="20" ref="H116:N116">H117+H118</f>
        <v>78.101</v>
      </c>
      <c r="I116" s="193">
        <f t="shared" si="20"/>
        <v>0</v>
      </c>
      <c r="J116" s="193">
        <f t="shared" si="20"/>
        <v>0</v>
      </c>
      <c r="K116" s="230">
        <f t="shared" si="20"/>
        <v>1315.7</v>
      </c>
      <c r="L116" s="230">
        <f t="shared" si="20"/>
        <v>523.1</v>
      </c>
      <c r="M116" s="230">
        <f t="shared" si="20"/>
        <v>0</v>
      </c>
      <c r="N116" s="230">
        <f t="shared" si="20"/>
        <v>792.6</v>
      </c>
      <c r="O116" s="231"/>
      <c r="P116" s="232"/>
      <c r="Q116" s="232"/>
      <c r="R116" s="194"/>
      <c r="S116" s="210"/>
      <c r="T116" s="197"/>
      <c r="U116" s="197"/>
      <c r="V116" s="195"/>
    </row>
    <row r="117" spans="1:22" ht="12.75">
      <c r="A117" s="233">
        <f t="shared" si="18"/>
        <v>107</v>
      </c>
      <c r="B117" s="99" t="s">
        <v>263</v>
      </c>
      <c r="C117" s="71">
        <f>G117+K117+O117+S117</f>
        <v>78.101</v>
      </c>
      <c r="D117" s="179">
        <f>H117</f>
        <v>78.101</v>
      </c>
      <c r="E117" s="179"/>
      <c r="F117" s="180">
        <f>J117+N117+R117+V117</f>
        <v>0</v>
      </c>
      <c r="G117" s="181">
        <v>78.101</v>
      </c>
      <c r="H117" s="73">
        <v>78.101</v>
      </c>
      <c r="I117" s="73"/>
      <c r="J117" s="85"/>
      <c r="K117" s="173"/>
      <c r="L117" s="179"/>
      <c r="M117" s="179"/>
      <c r="N117" s="178"/>
      <c r="O117" s="181"/>
      <c r="P117" s="179"/>
      <c r="Q117" s="179"/>
      <c r="R117" s="178"/>
      <c r="S117" s="181"/>
      <c r="T117" s="179"/>
      <c r="U117" s="179"/>
      <c r="V117" s="178"/>
    </row>
    <row r="118" spans="1:22" ht="12.75">
      <c r="A118" s="233">
        <f t="shared" si="18"/>
        <v>108</v>
      </c>
      <c r="B118" s="285" t="s">
        <v>299</v>
      </c>
      <c r="C118" s="71">
        <f aca="true" t="shared" si="21" ref="C118:E132">G118+K118+O118+S118</f>
        <v>1315.7</v>
      </c>
      <c r="D118" s="71">
        <f>H118+L118+P118+T118</f>
        <v>523.1</v>
      </c>
      <c r="E118" s="71">
        <f>I118+M118+Q118+U118</f>
        <v>0</v>
      </c>
      <c r="F118" s="180">
        <f>J118+N118+R118+V118</f>
        <v>792.6</v>
      </c>
      <c r="G118" s="181"/>
      <c r="H118" s="73"/>
      <c r="I118" s="179"/>
      <c r="J118" s="178"/>
      <c r="K118" s="316">
        <v>1315.7</v>
      </c>
      <c r="L118" s="317">
        <v>523.1</v>
      </c>
      <c r="M118" s="179"/>
      <c r="N118" s="178">
        <v>792.6</v>
      </c>
      <c r="O118" s="181"/>
      <c r="P118" s="179"/>
      <c r="Q118" s="179"/>
      <c r="R118" s="178"/>
      <c r="S118" s="181"/>
      <c r="T118" s="179"/>
      <c r="U118" s="179"/>
      <c r="V118" s="178"/>
    </row>
    <row r="119" spans="1:22" ht="12.75">
      <c r="A119" s="233">
        <v>109</v>
      </c>
      <c r="B119" s="75" t="s">
        <v>110</v>
      </c>
      <c r="C119" s="80">
        <f t="shared" si="21"/>
        <v>1.993</v>
      </c>
      <c r="D119" s="78">
        <f t="shared" si="21"/>
        <v>1.993</v>
      </c>
      <c r="E119" s="78">
        <f t="shared" si="21"/>
        <v>1.522</v>
      </c>
      <c r="F119" s="79"/>
      <c r="G119" s="80">
        <v>1.993</v>
      </c>
      <c r="H119" s="78">
        <v>1.993</v>
      </c>
      <c r="I119" s="78">
        <v>1.522</v>
      </c>
      <c r="J119" s="85"/>
      <c r="K119" s="80"/>
      <c r="L119" s="179"/>
      <c r="M119" s="179"/>
      <c r="N119" s="178"/>
      <c r="O119" s="181"/>
      <c r="P119" s="179"/>
      <c r="Q119" s="179"/>
      <c r="R119" s="178"/>
      <c r="S119" s="80"/>
      <c r="T119" s="78"/>
      <c r="U119" s="78"/>
      <c r="V119" s="81"/>
    </row>
    <row r="120" spans="1:22" ht="12.75">
      <c r="A120" s="233">
        <f t="shared" si="18"/>
        <v>110</v>
      </c>
      <c r="B120" s="75" t="s">
        <v>111</v>
      </c>
      <c r="C120" s="80">
        <f t="shared" si="21"/>
        <v>0</v>
      </c>
      <c r="D120" s="78">
        <f t="shared" si="21"/>
        <v>0</v>
      </c>
      <c r="E120" s="78">
        <f t="shared" si="21"/>
        <v>0</v>
      </c>
      <c r="F120" s="79"/>
      <c r="G120" s="80"/>
      <c r="H120" s="78"/>
      <c r="I120" s="78"/>
      <c r="J120" s="85"/>
      <c r="K120" s="80"/>
      <c r="L120" s="179"/>
      <c r="M120" s="179"/>
      <c r="N120" s="178"/>
      <c r="O120" s="181"/>
      <c r="P120" s="179"/>
      <c r="Q120" s="179"/>
      <c r="R120" s="178"/>
      <c r="S120" s="80"/>
      <c r="T120" s="78"/>
      <c r="U120" s="78"/>
      <c r="V120" s="81"/>
    </row>
    <row r="121" spans="1:22" ht="12.75">
      <c r="A121" s="233">
        <f t="shared" si="18"/>
        <v>111</v>
      </c>
      <c r="B121" s="75" t="s">
        <v>112</v>
      </c>
      <c r="C121" s="80">
        <f t="shared" si="21"/>
        <v>0.575</v>
      </c>
      <c r="D121" s="78">
        <f t="shared" si="21"/>
        <v>0.575</v>
      </c>
      <c r="E121" s="78">
        <f t="shared" si="21"/>
        <v>0.439</v>
      </c>
      <c r="F121" s="79"/>
      <c r="G121" s="80">
        <v>0.575</v>
      </c>
      <c r="H121" s="78">
        <v>0.575</v>
      </c>
      <c r="I121" s="78">
        <v>0.439</v>
      </c>
      <c r="J121" s="81"/>
      <c r="K121" s="80"/>
      <c r="L121" s="179"/>
      <c r="M121" s="179"/>
      <c r="N121" s="178"/>
      <c r="O121" s="181"/>
      <c r="P121" s="179"/>
      <c r="Q121" s="179"/>
      <c r="R121" s="178"/>
      <c r="S121" s="80"/>
      <c r="T121" s="78"/>
      <c r="U121" s="78"/>
      <c r="V121" s="81"/>
    </row>
    <row r="122" spans="1:22" ht="12.75">
      <c r="A122" s="233">
        <f t="shared" si="18"/>
        <v>112</v>
      </c>
      <c r="B122" s="75" t="s">
        <v>113</v>
      </c>
      <c r="C122" s="80">
        <f t="shared" si="21"/>
        <v>0.076</v>
      </c>
      <c r="D122" s="78">
        <f t="shared" si="21"/>
        <v>0.076</v>
      </c>
      <c r="E122" s="78">
        <f t="shared" si="21"/>
        <v>0.058</v>
      </c>
      <c r="F122" s="79"/>
      <c r="G122" s="80">
        <v>0.076</v>
      </c>
      <c r="H122" s="78">
        <v>0.076</v>
      </c>
      <c r="I122" s="78">
        <v>0.058</v>
      </c>
      <c r="J122" s="81"/>
      <c r="K122" s="80"/>
      <c r="L122" s="179"/>
      <c r="M122" s="179"/>
      <c r="N122" s="178"/>
      <c r="O122" s="181"/>
      <c r="P122" s="179"/>
      <c r="Q122" s="179"/>
      <c r="R122" s="178"/>
      <c r="S122" s="80"/>
      <c r="T122" s="78"/>
      <c r="U122" s="78"/>
      <c r="V122" s="81"/>
    </row>
    <row r="123" spans="1:22" ht="12.75">
      <c r="A123" s="233">
        <f t="shared" si="18"/>
        <v>113</v>
      </c>
      <c r="B123" s="75" t="s">
        <v>114</v>
      </c>
      <c r="C123" s="80">
        <f t="shared" si="21"/>
        <v>0.18</v>
      </c>
      <c r="D123" s="78">
        <f t="shared" si="21"/>
        <v>0.18</v>
      </c>
      <c r="E123" s="78">
        <f t="shared" si="21"/>
        <v>0.14</v>
      </c>
      <c r="F123" s="79"/>
      <c r="G123" s="80">
        <v>0.18</v>
      </c>
      <c r="H123" s="78">
        <v>0.18</v>
      </c>
      <c r="I123" s="78">
        <v>0.14</v>
      </c>
      <c r="J123" s="81"/>
      <c r="K123" s="80"/>
      <c r="L123" s="179"/>
      <c r="M123" s="179"/>
      <c r="N123" s="178"/>
      <c r="O123" s="181"/>
      <c r="P123" s="179"/>
      <c r="Q123" s="179"/>
      <c r="R123" s="178"/>
      <c r="S123" s="80"/>
      <c r="T123" s="78"/>
      <c r="U123" s="78"/>
      <c r="V123" s="81"/>
    </row>
    <row r="124" spans="1:22" ht="12.75">
      <c r="A124" s="233">
        <f t="shared" si="18"/>
        <v>114</v>
      </c>
      <c r="B124" s="75" t="s">
        <v>115</v>
      </c>
      <c r="C124" s="80">
        <f t="shared" si="21"/>
        <v>0.64</v>
      </c>
      <c r="D124" s="78">
        <f t="shared" si="21"/>
        <v>0.64</v>
      </c>
      <c r="E124" s="78">
        <f t="shared" si="21"/>
        <v>0.49</v>
      </c>
      <c r="F124" s="79"/>
      <c r="G124" s="80">
        <v>0.64</v>
      </c>
      <c r="H124" s="78">
        <v>0.64</v>
      </c>
      <c r="I124" s="78">
        <v>0.49</v>
      </c>
      <c r="J124" s="81"/>
      <c r="K124" s="80"/>
      <c r="L124" s="179"/>
      <c r="M124" s="179"/>
      <c r="N124" s="178"/>
      <c r="O124" s="181"/>
      <c r="P124" s="179"/>
      <c r="Q124" s="179"/>
      <c r="R124" s="178"/>
      <c r="S124" s="80"/>
      <c r="T124" s="78"/>
      <c r="U124" s="78"/>
      <c r="V124" s="81"/>
    </row>
    <row r="125" spans="1:22" ht="12.75">
      <c r="A125" s="233">
        <f t="shared" si="18"/>
        <v>115</v>
      </c>
      <c r="B125" s="75" t="s">
        <v>116</v>
      </c>
      <c r="C125" s="80">
        <f t="shared" si="21"/>
        <v>1.762</v>
      </c>
      <c r="D125" s="78">
        <f t="shared" si="21"/>
        <v>1.762</v>
      </c>
      <c r="E125" s="78">
        <f t="shared" si="21"/>
        <v>1.345</v>
      </c>
      <c r="F125" s="79"/>
      <c r="G125" s="80">
        <v>1.762</v>
      </c>
      <c r="H125" s="78">
        <v>1.762</v>
      </c>
      <c r="I125" s="78">
        <v>1.345</v>
      </c>
      <c r="J125" s="81"/>
      <c r="K125" s="80"/>
      <c r="L125" s="179"/>
      <c r="M125" s="179"/>
      <c r="N125" s="178"/>
      <c r="O125" s="181"/>
      <c r="P125" s="179"/>
      <c r="Q125" s="179"/>
      <c r="R125" s="178"/>
      <c r="S125" s="80"/>
      <c r="T125" s="78"/>
      <c r="U125" s="78"/>
      <c r="V125" s="81"/>
    </row>
    <row r="126" spans="1:22" ht="12.75">
      <c r="A126" s="233">
        <f t="shared" si="18"/>
        <v>116</v>
      </c>
      <c r="B126" s="75" t="s">
        <v>117</v>
      </c>
      <c r="C126" s="80">
        <f t="shared" si="21"/>
        <v>0.24</v>
      </c>
      <c r="D126" s="78">
        <f t="shared" si="21"/>
        <v>0.24</v>
      </c>
      <c r="E126" s="78">
        <f t="shared" si="21"/>
        <v>0.11</v>
      </c>
      <c r="F126" s="79"/>
      <c r="G126" s="80">
        <v>0.24</v>
      </c>
      <c r="H126" s="78">
        <v>0.24</v>
      </c>
      <c r="I126" s="78">
        <v>0.11</v>
      </c>
      <c r="J126" s="81"/>
      <c r="K126" s="80"/>
      <c r="L126" s="179"/>
      <c r="M126" s="179"/>
      <c r="N126" s="178"/>
      <c r="O126" s="181"/>
      <c r="P126" s="179"/>
      <c r="Q126" s="179"/>
      <c r="R126" s="178"/>
      <c r="S126" s="80"/>
      <c r="T126" s="78"/>
      <c r="U126" s="78"/>
      <c r="V126" s="81"/>
    </row>
    <row r="127" spans="1:22" ht="12.75">
      <c r="A127" s="233">
        <f t="shared" si="18"/>
        <v>117</v>
      </c>
      <c r="B127" s="75" t="s">
        <v>132</v>
      </c>
      <c r="C127" s="80">
        <f t="shared" si="21"/>
        <v>0.58</v>
      </c>
      <c r="D127" s="78">
        <f t="shared" si="21"/>
        <v>0.58</v>
      </c>
      <c r="E127" s="78">
        <f t="shared" si="21"/>
        <v>0.443</v>
      </c>
      <c r="F127" s="79"/>
      <c r="G127" s="80">
        <v>0.58</v>
      </c>
      <c r="H127" s="78">
        <v>0.58</v>
      </c>
      <c r="I127" s="78">
        <v>0.443</v>
      </c>
      <c r="J127" s="81"/>
      <c r="K127" s="80"/>
      <c r="L127" s="179"/>
      <c r="M127" s="179"/>
      <c r="N127" s="178"/>
      <c r="O127" s="181"/>
      <c r="P127" s="179"/>
      <c r="Q127" s="179"/>
      <c r="R127" s="178"/>
      <c r="S127" s="80"/>
      <c r="T127" s="78"/>
      <c r="U127" s="78"/>
      <c r="V127" s="81"/>
    </row>
    <row r="128" spans="1:22" ht="13.5" thickBot="1">
      <c r="A128" s="310">
        <f t="shared" si="18"/>
        <v>118</v>
      </c>
      <c r="B128" s="75" t="s">
        <v>118</v>
      </c>
      <c r="C128" s="108">
        <f t="shared" si="21"/>
        <v>0.675</v>
      </c>
      <c r="D128" s="106">
        <f t="shared" si="21"/>
        <v>0.675</v>
      </c>
      <c r="E128" s="106">
        <f aca="true" t="shared" si="22" ref="E128:F132">I128+M128+Q128+U128</f>
        <v>0.515</v>
      </c>
      <c r="F128" s="107">
        <f t="shared" si="22"/>
        <v>0</v>
      </c>
      <c r="G128" s="108">
        <v>0.675</v>
      </c>
      <c r="H128" s="106">
        <v>0.675</v>
      </c>
      <c r="I128" s="106">
        <v>0.515</v>
      </c>
      <c r="J128" s="109"/>
      <c r="K128" s="108"/>
      <c r="L128" s="214"/>
      <c r="M128" s="214"/>
      <c r="N128" s="215"/>
      <c r="O128" s="213"/>
      <c r="P128" s="214"/>
      <c r="Q128" s="214"/>
      <c r="R128" s="215"/>
      <c r="S128" s="108"/>
      <c r="T128" s="106"/>
      <c r="U128" s="106"/>
      <c r="V128" s="109"/>
    </row>
    <row r="129" spans="1:22" ht="45.75" thickBot="1">
      <c r="A129" s="161">
        <v>119</v>
      </c>
      <c r="B129" s="308" t="s">
        <v>264</v>
      </c>
      <c r="C129" s="163">
        <f t="shared" si="21"/>
        <v>0</v>
      </c>
      <c r="D129" s="148">
        <f t="shared" si="21"/>
        <v>-7.7</v>
      </c>
      <c r="E129" s="148">
        <f t="shared" si="22"/>
        <v>0</v>
      </c>
      <c r="F129" s="155">
        <f t="shared" si="22"/>
        <v>7.7</v>
      </c>
      <c r="G129" s="163">
        <f>H129+J129</f>
        <v>0</v>
      </c>
      <c r="H129" s="148">
        <f aca="true" t="shared" si="23" ref="H129:J130">H130</f>
        <v>-7.7</v>
      </c>
      <c r="I129" s="148">
        <f t="shared" si="23"/>
        <v>0</v>
      </c>
      <c r="J129" s="148">
        <f t="shared" si="23"/>
        <v>7.7</v>
      </c>
      <c r="K129" s="163"/>
      <c r="L129" s="207"/>
      <c r="M129" s="207"/>
      <c r="N129" s="303"/>
      <c r="O129" s="306"/>
      <c r="P129" s="207"/>
      <c r="Q129" s="207"/>
      <c r="R129" s="303"/>
      <c r="S129" s="163"/>
      <c r="T129" s="148"/>
      <c r="U129" s="148"/>
      <c r="V129" s="155"/>
    </row>
    <row r="130" spans="1:22" ht="17.25" customHeight="1">
      <c r="A130" s="311">
        <v>120</v>
      </c>
      <c r="B130" s="309" t="s">
        <v>240</v>
      </c>
      <c r="C130" s="296">
        <f t="shared" si="21"/>
        <v>0</v>
      </c>
      <c r="D130" s="297">
        <f t="shared" si="21"/>
        <v>-7.7</v>
      </c>
      <c r="E130" s="297">
        <f t="shared" si="22"/>
        <v>0</v>
      </c>
      <c r="F130" s="298">
        <f t="shared" si="22"/>
        <v>7.7</v>
      </c>
      <c r="G130" s="209">
        <f>G131</f>
        <v>0</v>
      </c>
      <c r="H130" s="209">
        <f t="shared" si="23"/>
        <v>-7.7</v>
      </c>
      <c r="I130" s="209">
        <f t="shared" si="23"/>
        <v>0</v>
      </c>
      <c r="J130" s="209">
        <f t="shared" si="23"/>
        <v>7.7</v>
      </c>
      <c r="K130" s="209"/>
      <c r="L130" s="232"/>
      <c r="M130" s="232"/>
      <c r="N130" s="304"/>
      <c r="O130" s="307"/>
      <c r="P130" s="232"/>
      <c r="Q130" s="232"/>
      <c r="R130" s="304"/>
      <c r="S130" s="209"/>
      <c r="T130" s="193"/>
      <c r="U130" s="193"/>
      <c r="V130" s="302"/>
    </row>
    <row r="131" spans="1:22" ht="13.5" thickBot="1">
      <c r="A131" s="312">
        <v>121</v>
      </c>
      <c r="B131" s="309" t="s">
        <v>265</v>
      </c>
      <c r="C131" s="133"/>
      <c r="D131" s="106">
        <f t="shared" si="21"/>
        <v>-7.7</v>
      </c>
      <c r="E131" s="106">
        <f t="shared" si="22"/>
        <v>0</v>
      </c>
      <c r="F131" s="107">
        <f t="shared" si="22"/>
        <v>7.7</v>
      </c>
      <c r="G131" s="133"/>
      <c r="H131" s="131">
        <v>-7.7</v>
      </c>
      <c r="I131" s="131"/>
      <c r="J131" s="137">
        <v>7.7</v>
      </c>
      <c r="K131" s="133"/>
      <c r="L131" s="202"/>
      <c r="M131" s="202"/>
      <c r="N131" s="203"/>
      <c r="O131" s="201"/>
      <c r="P131" s="202"/>
      <c r="Q131" s="202"/>
      <c r="R131" s="203"/>
      <c r="S131" s="133"/>
      <c r="T131" s="131"/>
      <c r="U131" s="131"/>
      <c r="V131" s="137"/>
    </row>
    <row r="132" spans="1:22" ht="13.5" thickBot="1">
      <c r="A132" s="161">
        <v>122</v>
      </c>
      <c r="B132" s="300" t="s">
        <v>266</v>
      </c>
      <c r="C132" s="318">
        <f t="shared" si="21"/>
        <v>1556.6344000000001</v>
      </c>
      <c r="D132" s="204">
        <f t="shared" si="21"/>
        <v>756.3344000000001</v>
      </c>
      <c r="E132" s="148">
        <f t="shared" si="22"/>
        <v>100.44296</v>
      </c>
      <c r="F132" s="155">
        <f t="shared" si="22"/>
        <v>800.3000000000001</v>
      </c>
      <c r="G132" s="301">
        <f>G12+G31+G76+G87+G115+G129</f>
        <v>229.37473</v>
      </c>
      <c r="H132" s="299">
        <f>H12+H31+H76+H87+H115+H129</f>
        <v>221.67473</v>
      </c>
      <c r="I132" s="299">
        <f>I12+I31+I76+I87+I115+I129</f>
        <v>97.975</v>
      </c>
      <c r="J132" s="299">
        <f>J12+J31+J76+J87+J115+J129</f>
        <v>7.7</v>
      </c>
      <c r="K132" s="204">
        <f>K12+K31+K76+K87+K115</f>
        <v>1315.7</v>
      </c>
      <c r="L132" s="205">
        <f aca="true" t="shared" si="24" ref="L132:V132">L12+L31+L76+L87+L115</f>
        <v>523.1</v>
      </c>
      <c r="M132" s="205">
        <f t="shared" si="24"/>
        <v>0</v>
      </c>
      <c r="N132" s="151">
        <f t="shared" si="24"/>
        <v>792.6</v>
      </c>
      <c r="O132" s="301">
        <f>O12+O31+O76+O87+O115</f>
        <v>3.552713678800501E-15</v>
      </c>
      <c r="P132" s="299">
        <f t="shared" si="24"/>
        <v>3.552713678800501E-15</v>
      </c>
      <c r="Q132" s="299">
        <f t="shared" si="24"/>
        <v>0</v>
      </c>
      <c r="R132" s="305">
        <f t="shared" si="24"/>
        <v>0</v>
      </c>
      <c r="S132" s="204">
        <f t="shared" si="24"/>
        <v>11.55967</v>
      </c>
      <c r="T132" s="205">
        <f t="shared" si="24"/>
        <v>11.55967</v>
      </c>
      <c r="U132" s="205">
        <f t="shared" si="24"/>
        <v>2.46796</v>
      </c>
      <c r="V132" s="151">
        <f t="shared" si="24"/>
        <v>0</v>
      </c>
    </row>
    <row r="135" ht="12.75">
      <c r="B135" s="14" t="s">
        <v>228</v>
      </c>
    </row>
    <row r="136" ht="12.75">
      <c r="B136" s="14" t="s">
        <v>229</v>
      </c>
    </row>
    <row r="137" ht="12.75">
      <c r="B137" s="157" t="s">
        <v>230</v>
      </c>
    </row>
    <row r="138" ht="12.75">
      <c r="B138" s="14" t="s">
        <v>282</v>
      </c>
    </row>
  </sheetData>
  <sheetProtection/>
  <mergeCells count="24">
    <mergeCell ref="A9:A11"/>
    <mergeCell ref="B9:B11"/>
    <mergeCell ref="C9:C11"/>
    <mergeCell ref="D9:F9"/>
    <mergeCell ref="G9:G11"/>
    <mergeCell ref="H9:J9"/>
    <mergeCell ref="D10:E10"/>
    <mergeCell ref="F10:F11"/>
    <mergeCell ref="S9:S11"/>
    <mergeCell ref="T9:V9"/>
    <mergeCell ref="T10:U10"/>
    <mergeCell ref="V10:V11"/>
    <mergeCell ref="C3:J3"/>
    <mergeCell ref="C4:I4"/>
    <mergeCell ref="H10:I10"/>
    <mergeCell ref="J10:J11"/>
    <mergeCell ref="L10:M10"/>
    <mergeCell ref="N10:N11"/>
    <mergeCell ref="P10:Q10"/>
    <mergeCell ref="R10:R11"/>
    <mergeCell ref="K9:K11"/>
    <mergeCell ref="L9:N9"/>
    <mergeCell ref="O9:O11"/>
    <mergeCell ref="P9:R9"/>
  </mergeCells>
  <printOptions/>
  <pageMargins left="0.35433070866141736" right="0" top="0.7874015748031497" bottom="0.5905511811023623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2017-04-19T08:30:49Z</cp:lastPrinted>
  <dcterms:created xsi:type="dcterms:W3CDTF">2013-02-05T08:01:03Z</dcterms:created>
  <dcterms:modified xsi:type="dcterms:W3CDTF">2017-04-27T08:48:51Z</dcterms:modified>
  <cp:category/>
  <cp:version/>
  <cp:contentType/>
  <cp:contentStatus/>
</cp:coreProperties>
</file>